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Мій диск\School\олімпіада\офіс2026-район\"/>
    </mc:Choice>
  </mc:AlternateContent>
  <xr:revisionPtr revIDLastSave="0" documentId="13_ncr:1_{3171B518-F104-4CBF-8E2E-ECC143BABDDB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Дані" sheetId="2" r:id="rId1"/>
    <sheet name="Розрахунки" sheetId="3" r:id="rId2"/>
    <sheet name="Слайсер" sheetId="5" r:id="rId3"/>
    <sheet name="Діаграма" sheetId="1" r:id="rId4"/>
  </sheets>
  <definedNames>
    <definedName name="Роздільник_Повні_дані_2025">#N/A</definedName>
  </definedNames>
  <calcPr calcId="191029"/>
  <pivotCaches>
    <pivotCache cacheId="12" r:id="rId5"/>
  </pivotCaches>
  <extLst>
    <ext xmlns:x14="http://schemas.microsoft.com/office/spreadsheetml/2009/9/main" uri="{BBE1A952-AA13-448e-AADC-164F8A28A991}">
      <x14:slicerCaches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" l="1" a="1"/>
  <c r="B15" i="1" s="1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T6" i="3" s="1" a="1"/>
  <c r="T6" i="3" s="1"/>
  <c r="W1" i="1" s="1" a="1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6" i="3"/>
  <c r="G14" i="1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6" i="3"/>
  <c r="U15" i="3"/>
  <c r="AC4" i="3" a="1"/>
  <c r="AC4" i="3" s="1"/>
  <c r="P53" i="3"/>
  <c r="M4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4" i="3"/>
  <c r="M6" i="3"/>
  <c r="P6" i="3" s="1"/>
  <c r="M7" i="3"/>
  <c r="P7" i="3" s="1"/>
  <c r="M8" i="3"/>
  <c r="P8" i="3" s="1"/>
  <c r="M9" i="3"/>
  <c r="P9" i="3" s="1"/>
  <c r="M10" i="3"/>
  <c r="P10" i="3" s="1"/>
  <c r="M11" i="3"/>
  <c r="P11" i="3" s="1"/>
  <c r="M12" i="3"/>
  <c r="P12" i="3" s="1"/>
  <c r="M13" i="3"/>
  <c r="P13" i="3" s="1"/>
  <c r="M14" i="3"/>
  <c r="P14" i="3" s="1"/>
  <c r="M15" i="3"/>
  <c r="P15" i="3" s="1"/>
  <c r="M16" i="3"/>
  <c r="P16" i="3" s="1"/>
  <c r="M17" i="3"/>
  <c r="P17" i="3" s="1"/>
  <c r="M18" i="3"/>
  <c r="P18" i="3" s="1"/>
  <c r="M19" i="3"/>
  <c r="P19" i="3" s="1"/>
  <c r="M20" i="3"/>
  <c r="P20" i="3" s="1"/>
  <c r="M21" i="3"/>
  <c r="P21" i="3" s="1"/>
  <c r="M22" i="3"/>
  <c r="P22" i="3" s="1"/>
  <c r="M23" i="3"/>
  <c r="P23" i="3" s="1"/>
  <c r="M24" i="3"/>
  <c r="P24" i="3" s="1"/>
  <c r="M25" i="3"/>
  <c r="P25" i="3" s="1"/>
  <c r="M26" i="3"/>
  <c r="P26" i="3" s="1"/>
  <c r="M27" i="3"/>
  <c r="P27" i="3" s="1"/>
  <c r="M28" i="3"/>
  <c r="P28" i="3" s="1"/>
  <c r="M29" i="3"/>
  <c r="P29" i="3" s="1"/>
  <c r="M30" i="3"/>
  <c r="P30" i="3" s="1"/>
  <c r="M31" i="3"/>
  <c r="P31" i="3" s="1"/>
  <c r="M32" i="3"/>
  <c r="P32" i="3" s="1"/>
  <c r="M33" i="3"/>
  <c r="P33" i="3" s="1"/>
  <c r="M34" i="3"/>
  <c r="P34" i="3" s="1"/>
  <c r="M35" i="3"/>
  <c r="P35" i="3" s="1"/>
  <c r="M36" i="3"/>
  <c r="P36" i="3" s="1"/>
  <c r="M37" i="3"/>
  <c r="P37" i="3" s="1"/>
  <c r="M38" i="3"/>
  <c r="P38" i="3" s="1"/>
  <c r="M39" i="3"/>
  <c r="P39" i="3" s="1"/>
  <c r="M40" i="3"/>
  <c r="P40" i="3" s="1"/>
  <c r="M41" i="3"/>
  <c r="P41" i="3" s="1"/>
  <c r="M42" i="3"/>
  <c r="P42" i="3" s="1"/>
  <c r="M43" i="3"/>
  <c r="P43" i="3" s="1"/>
  <c r="M44" i="3"/>
  <c r="P44" i="3" s="1"/>
  <c r="M45" i="3"/>
  <c r="P45" i="3" s="1"/>
  <c r="M46" i="3"/>
  <c r="P46" i="3" s="1"/>
  <c r="M47" i="3"/>
  <c r="P47" i="3" s="1"/>
  <c r="M48" i="3"/>
  <c r="P48" i="3" s="1"/>
  <c r="M49" i="3"/>
  <c r="P49" i="3" s="1"/>
  <c r="M50" i="3"/>
  <c r="P50" i="3" s="1"/>
  <c r="M51" i="3"/>
  <c r="P51" i="3" s="1"/>
  <c r="M52" i="3"/>
  <c r="P52" i="3" s="1"/>
  <c r="M53" i="3"/>
  <c r="M54" i="3"/>
  <c r="P54" i="3" s="1"/>
  <c r="M55" i="3"/>
  <c r="P55" i="3" s="1"/>
  <c r="M56" i="3"/>
  <c r="P56" i="3" s="1"/>
  <c r="M57" i="3"/>
  <c r="P57" i="3" s="1"/>
  <c r="M58" i="3"/>
  <c r="P58" i="3" s="1"/>
  <c r="M59" i="3"/>
  <c r="P59" i="3" s="1"/>
  <c r="M60" i="3"/>
  <c r="P60" i="3" s="1"/>
  <c r="M61" i="3"/>
  <c r="P61" i="3" s="1"/>
  <c r="M62" i="3"/>
  <c r="P62" i="3" s="1"/>
  <c r="M63" i="3"/>
  <c r="P63" i="3" s="1"/>
  <c r="M64" i="3"/>
  <c r="P64" i="3" s="1"/>
  <c r="M65" i="3"/>
  <c r="P65" i="3" s="1"/>
  <c r="M66" i="3"/>
  <c r="P66" i="3" s="1"/>
  <c r="M67" i="3"/>
  <c r="P67" i="3" s="1"/>
  <c r="M68" i="3"/>
  <c r="P68" i="3" s="1"/>
  <c r="M69" i="3"/>
  <c r="P69" i="3" s="1"/>
  <c r="M70" i="3"/>
  <c r="P70" i="3" s="1"/>
  <c r="M71" i="3"/>
  <c r="P71" i="3" s="1"/>
  <c r="M72" i="3"/>
  <c r="P72" i="3" s="1"/>
  <c r="M73" i="3"/>
  <c r="P73" i="3" s="1"/>
  <c r="M74" i="3"/>
  <c r="P74" i="3" s="1"/>
  <c r="M75" i="3"/>
  <c r="P75" i="3" s="1"/>
  <c r="M76" i="3"/>
  <c r="P76" i="3" s="1"/>
  <c r="M77" i="3"/>
  <c r="P77" i="3" s="1"/>
  <c r="M78" i="3"/>
  <c r="P78" i="3" s="1"/>
  <c r="M79" i="3"/>
  <c r="P79" i="3" s="1"/>
  <c r="M80" i="3"/>
  <c r="P80" i="3" s="1"/>
  <c r="M81" i="3"/>
  <c r="P81" i="3" s="1"/>
  <c r="M82" i="3"/>
  <c r="P82" i="3" s="1"/>
  <c r="M83" i="3"/>
  <c r="P83" i="3" s="1"/>
  <c r="M84" i="3"/>
  <c r="P84" i="3" s="1"/>
  <c r="M85" i="3"/>
  <c r="P85" i="3" s="1"/>
  <c r="M86" i="3"/>
  <c r="P86" i="3" s="1"/>
  <c r="M87" i="3"/>
  <c r="P87" i="3" s="1"/>
  <c r="M88" i="3"/>
  <c r="P88" i="3" s="1"/>
  <c r="M89" i="3"/>
  <c r="P89" i="3" s="1"/>
  <c r="M90" i="3"/>
  <c r="P90" i="3" s="1"/>
  <c r="M91" i="3"/>
  <c r="P91" i="3" s="1"/>
  <c r="M92" i="3"/>
  <c r="P92" i="3" s="1"/>
  <c r="M93" i="3"/>
  <c r="P93" i="3" s="1"/>
  <c r="M94" i="3"/>
  <c r="P94" i="3" s="1"/>
  <c r="M95" i="3"/>
  <c r="P95" i="3" s="1"/>
  <c r="M96" i="3"/>
  <c r="P96" i="3" s="1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4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4" i="3"/>
  <c r="B96" i="2"/>
  <c r="L4" i="2"/>
  <c r="W1" i="1" l="1"/>
  <c r="X13" i="1"/>
  <c r="X14" i="1" s="1"/>
  <c r="X15" i="1" s="1"/>
  <c r="V6" i="3" a="1"/>
  <c r="V6" i="3" s="1"/>
  <c r="U11" i="3"/>
  <c r="AD7" i="3"/>
  <c r="O6" i="3" a="1"/>
  <c r="O6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184E96-3E28-4D09-83CE-157B9FB4BA91}" keepAlive="1" name="Запит – Table039 (Page 30-31)" description="Підключення до запита &quot;Table039 (Page 30-31)&quot; у книзі." type="5" refreshedVersion="0" background="1">
    <dbPr connection="Provider=Microsoft.Mashup.OleDb.1;Data Source=$Workbook$;Location=&quot;Table039 (Page 30-31)&quot;;Extended Properties=&quot;&quot;" command="SELECT * FROM [Table039 (Page 30-31)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<sst xmlns="http://schemas.openxmlformats.org/spreadsheetml/2006/main" count="449" uniqueCount="136">
  <si>
    <t>Mean performance in PISA 2025</t>
  </si>
  <si>
    <t>Short-term change
in mean performance
(PISA 2022 to PISA 2025)</t>
  </si>
  <si>
    <t>Top-performing and
low-performing students</t>
  </si>
  <si>
    <t>Science</t>
  </si>
  <si>
    <t>Reading</t>
  </si>
  <si>
    <t>Mathematics</t>
  </si>
  <si>
    <t>Computational
problem
solving</t>
  </si>
  <si>
    <t>Share of top
performers
(Level 5 or 6) in
science, reading
or mathematics</t>
  </si>
  <si>
    <t>Share of low
performers (Below
Level 2) in science,
reading and
mathematics</t>
  </si>
  <si>
    <t>Mean
score</t>
  </si>
  <si>
    <t>Mean score</t>
  </si>
  <si>
    <t>Score dif.</t>
  </si>
  <si>
    <t>%</t>
  </si>
  <si>
    <t>OECD average</t>
  </si>
  <si>
    <t>B-S-J-Z (China)</t>
  </si>
  <si>
    <t>m</t>
  </si>
  <si>
    <t>Singapore</t>
  </si>
  <si>
    <t>Macao (China)</t>
  </si>
  <si>
    <t>Chinese Taipei</t>
  </si>
  <si>
    <t>Japan</t>
  </si>
  <si>
    <t>Estonia</t>
  </si>
  <si>
    <t>Korea</t>
  </si>
  <si>
    <t>United Kingdom</t>
  </si>
  <si>
    <t>Canada*</t>
  </si>
  <si>
    <t>New Zealand*</t>
  </si>
  <si>
    <t>Australia</t>
  </si>
  <si>
    <t>Finland</t>
  </si>
  <si>
    <t>United States*</t>
  </si>
  <si>
    <t>Switzerland</t>
  </si>
  <si>
    <t>Ireland</t>
  </si>
  <si>
    <t>Austria</t>
  </si>
  <si>
    <t>Hong Kong (China)</t>
  </si>
  <si>
    <t>Poland</t>
  </si>
  <si>
    <t>Türkiye</t>
  </si>
  <si>
    <t>Czechia</t>
  </si>
  <si>
    <t>Belgium</t>
  </si>
  <si>
    <t>Lithuania</t>
  </si>
  <si>
    <t>Germany</t>
  </si>
  <si>
    <t>Netherlands*</t>
  </si>
  <si>
    <t>Sweden</t>
  </si>
  <si>
    <t>Slovenia</t>
  </si>
  <si>
    <t>France</t>
  </si>
  <si>
    <t>Italy</t>
  </si>
  <si>
    <t>Portugal</t>
  </si>
  <si>
    <t>Hungary</t>
  </si>
  <si>
    <t>Denmark</t>
  </si>
  <si>
    <t>Spain</t>
  </si>
  <si>
    <t>Croatia</t>
  </si>
  <si>
    <t>Slovak Republic</t>
  </si>
  <si>
    <t>Luxembourg</t>
  </si>
  <si>
    <t>Norway*</t>
  </si>
  <si>
    <t>Latvia</t>
  </si>
  <si>
    <t>United Arab Emirates</t>
  </si>
  <si>
    <t>Viet Nam</t>
  </si>
  <si>
    <t>Malta</t>
  </si>
  <si>
    <t>Ukrainian regions (17 of 27)</t>
  </si>
  <si>
    <t>Uruguay</t>
  </si>
  <si>
    <t>Chile</t>
  </si>
  <si>
    <t>Israel</t>
  </si>
  <si>
    <t>Iceland</t>
  </si>
  <si>
    <t>Brunei Darussalam</t>
  </si>
  <si>
    <t>Mauritius</t>
  </si>
  <si>
    <t>Uzbekistan</t>
  </si>
  <si>
    <t>Montenegro</t>
  </si>
  <si>
    <t>Albania*</t>
  </si>
  <si>
    <t>Qatar</t>
  </si>
  <si>
    <t>Greece</t>
  </si>
  <si>
    <t>Thailand</t>
  </si>
  <si>
    <t>Serbia</t>
  </si>
  <si>
    <t>Romania</t>
  </si>
  <si>
    <t>Mongolia</t>
  </si>
  <si>
    <t>Costa Rica</t>
  </si>
  <si>
    <t>Georgia</t>
  </si>
  <si>
    <t>Moldova</t>
  </si>
  <si>
    <t>Bulgaria</t>
  </si>
  <si>
    <t>Kazakhstan</t>
  </si>
  <si>
    <t>Malaysia</t>
  </si>
  <si>
    <t>Colombia</t>
  </si>
  <si>
    <t>Mexico</t>
  </si>
  <si>
    <t>Saudi Arabia</t>
  </si>
  <si>
    <t>Cyprus</t>
  </si>
  <si>
    <t>Azerbaijan</t>
  </si>
  <si>
    <t>Brazil</t>
  </si>
  <si>
    <t>Jordan</t>
  </si>
  <si>
    <t>Peru</t>
  </si>
  <si>
    <t>Ecuador</t>
  </si>
  <si>
    <t>Argentina</t>
  </si>
  <si>
    <t>Indonesia</t>
  </si>
  <si>
    <t>El Salvador</t>
  </si>
  <si>
    <t>Cambodia</t>
  </si>
  <si>
    <t>North Macedonia</t>
  </si>
  <si>
    <t>Philippines</t>
  </si>
  <si>
    <t>Lebanon</t>
  </si>
  <si>
    <t>Armenia</t>
  </si>
  <si>
    <t>Kyrgyzstan</t>
  </si>
  <si>
    <t>Dominican Republic</t>
  </si>
  <si>
    <t>Palestinian Authority</t>
  </si>
  <si>
    <t>Morocco</t>
  </si>
  <si>
    <t>Kosovo</t>
  </si>
  <si>
    <t>Paraguay</t>
  </si>
  <si>
    <t>Kurdistan Region (Iraq)</t>
  </si>
  <si>
    <t>Guatemala</t>
  </si>
  <si>
    <t>Zambia</t>
  </si>
  <si>
    <t>Kenya</t>
  </si>
  <si>
    <t>Dushanbe (Tajikistan)</t>
  </si>
  <si>
    <t>Rwanda</t>
  </si>
  <si>
    <t>Кількість m</t>
  </si>
  <si>
    <t>Повні дані 2025</t>
  </si>
  <si>
    <t>Середній бал 3 сфер</t>
  </si>
  <si>
    <t>Зважений індекс</t>
  </si>
  <si>
    <t>Розмах результатів</t>
  </si>
  <si>
    <t>Місце за індексом</t>
  </si>
  <si>
    <t>Так</t>
  </si>
  <si>
    <t>Ні</t>
  </si>
  <si>
    <t>Кількість країн і економік, чий зважений індекс не нижчий за OECD average</t>
  </si>
  <si>
    <t>Повні дані 2025 без авередж</t>
  </si>
  <si>
    <t>Сума</t>
  </si>
  <si>
    <t>Кількість країн і економік, де зміна з Reading не перевищує -20</t>
  </si>
  <si>
    <t>Група Science</t>
  </si>
  <si>
    <t>a1</t>
  </si>
  <si>
    <t>a7</t>
  </si>
  <si>
    <t>Позначки рядків</t>
  </si>
  <si>
    <t>Високий</t>
  </si>
  <si>
    <t>Достатній</t>
  </si>
  <si>
    <t>Низький</t>
  </si>
  <si>
    <t>Середній</t>
  </si>
  <si>
    <t>Загальний підсумок</t>
  </si>
  <si>
    <t>Країна/Економіка</t>
  </si>
  <si>
    <t>тех</t>
  </si>
  <si>
    <t>Кількість з Країна/Економіка</t>
  </si>
  <si>
    <t>Середнє з Reading</t>
  </si>
  <si>
    <t>Середнє з Share of low</t>
  </si>
  <si>
    <t>(усі)</t>
  </si>
  <si>
    <t>Відстань до України</t>
  </si>
  <si>
    <t>Присутня частка учнів 2</t>
  </si>
  <si>
    <t>ранк відстань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</si>
</sst>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1F1F1F"/>
      <name val="Arial"/>
      <family val="2"/>
      <charset val="204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39997558519241921"/>
        <bgColor theme="9" tint="0.79998168889431442"/>
      </patternFill>
    </fill>
    <fill>
      <patternFill patternType="solid">
        <fgColor rgb="FFFFC000"/>
        <bgColor theme="9" tint="0.79998168889431442"/>
      </patternFill>
    </fill>
    <fill>
      <patternFill patternType="solid">
        <fgColor rgb="FF00B0F0"/>
        <bgColor theme="9" tint="0.79998168889431442"/>
      </patternFill>
    </fill>
    <fill>
      <patternFill patternType="solid">
        <fgColor theme="0" tint="-0.34998626667073579"/>
        <bgColor theme="9" tint="0.799981688894314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NumberFormat="1" applyFont="1" applyFill="1" applyBorder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0" fillId="6" borderId="1" xfId="0" applyNumberFormat="1" applyFont="1" applyFill="1" applyBorder="1"/>
    <xf numFmtId="0" fontId="0" fillId="0" borderId="1" xfId="0" applyBorder="1"/>
    <xf numFmtId="0" fontId="0" fillId="7" borderId="1" xfId="0" applyNumberFormat="1" applyFont="1" applyFill="1" applyBorder="1"/>
    <xf numFmtId="0" fontId="0" fillId="7" borderId="1" xfId="0" applyFill="1" applyBorder="1"/>
    <xf numFmtId="0" fontId="0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2" fillId="0" borderId="0" xfId="0" applyFont="1"/>
    <xf numFmtId="0" fontId="0" fillId="8" borderId="0" xfId="0" applyFill="1"/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0" fillId="8" borderId="0" xfId="0" applyFill="1"/>
    <xf numFmtId="0" fontId="0" fillId="3" borderId="1" xfId="0" applyNumberFormat="1" applyFont="1" applyFill="1" applyBorder="1" applyAlignment="1">
      <alignment horizontal="center" wrapText="1"/>
    </xf>
    <xf numFmtId="0" fontId="0" fillId="4" borderId="1" xfId="0" applyNumberFormat="1" applyFont="1" applyFill="1" applyBorder="1" applyAlignment="1">
      <alignment horizontal="center" wrapText="1"/>
    </xf>
    <xf numFmtId="0" fontId="0" fillId="5" borderId="1" xfId="0" applyNumberFormat="1" applyFont="1" applyFill="1" applyBorder="1" applyAlignment="1">
      <alignment horizontal="center" wrapText="1"/>
    </xf>
    <xf numFmtId="0" fontId="0" fillId="9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ill="1" applyBorder="1"/>
    <xf numFmtId="0" fontId="0" fillId="0" borderId="0" xfId="0" applyFill="1"/>
  </cellXfs>
  <cellStyles count="1">
    <cellStyle name="Звичайний" xfId="0" builtinId="0"/>
  </cellStyles>
  <dxfs count="4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6969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5B9BD5"/>
      <color rgb="FFFFC000"/>
      <color rgb="FFA5A5A5"/>
      <color rgb="FFED7D31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heetMetadata" Target="metadata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Діаграма!$G$14</c:f>
          <c:strCache>
            <c:ptCount val="1"/>
            <c:pt idx="0">
              <c:v>Порівняння результатів України з Mauritius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Діаграма!$B$13</c:f>
              <c:strCache>
                <c:ptCount val="1"/>
                <c:pt idx="0">
                  <c:v>Science</c:v>
                </c:pt>
              </c:strCache>
            </c:strRef>
          </c:tx>
          <c:spPr>
            <a:solidFill>
              <a:schemeClr val="accent1">
                <a:alpha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5B9BD5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Діаграма!$A$14:$A$15</c:f>
              <c:strCache>
                <c:ptCount val="2"/>
                <c:pt idx="0">
                  <c:v>Ukrainian regions (17 of 27)</c:v>
                </c:pt>
                <c:pt idx="1">
                  <c:v>Mauritius</c:v>
                </c:pt>
              </c:strCache>
            </c:strRef>
          </c:cat>
          <c:val>
            <c:numRef>
              <c:f>Діаграма!$B$14:$B$15</c:f>
              <c:numCache>
                <c:formatCode>General</c:formatCode>
                <c:ptCount val="2"/>
                <c:pt idx="0">
                  <c:v>448</c:v>
                </c:pt>
                <c:pt idx="1">
                  <c:v>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50-42EF-96BF-7868369930CA}"/>
            </c:ext>
          </c:extLst>
        </c:ser>
        <c:ser>
          <c:idx val="1"/>
          <c:order val="1"/>
          <c:tx>
            <c:strRef>
              <c:f>Діаграма!$C$13</c:f>
              <c:strCache>
                <c:ptCount val="1"/>
                <c:pt idx="0">
                  <c:v>Reading</c:v>
                </c:pt>
              </c:strCache>
            </c:strRef>
          </c:tx>
          <c:spPr>
            <a:solidFill>
              <a:srgbClr val="ED7D31">
                <a:alpha val="50000"/>
              </a:srgbClr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ED7D3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Діаграма!$A$14:$A$15</c:f>
              <c:strCache>
                <c:ptCount val="2"/>
                <c:pt idx="0">
                  <c:v>Ukrainian regions (17 of 27)</c:v>
                </c:pt>
                <c:pt idx="1">
                  <c:v>Mauritius</c:v>
                </c:pt>
              </c:strCache>
            </c:strRef>
          </c:cat>
          <c:val>
            <c:numRef>
              <c:f>Діаграма!$C$14:$C$15</c:f>
              <c:numCache>
                <c:formatCode>General</c:formatCode>
                <c:ptCount val="2"/>
                <c:pt idx="0">
                  <c:v>418</c:v>
                </c:pt>
                <c:pt idx="1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50-42EF-96BF-7868369930CA}"/>
            </c:ext>
          </c:extLst>
        </c:ser>
        <c:ser>
          <c:idx val="2"/>
          <c:order val="2"/>
          <c:tx>
            <c:strRef>
              <c:f>Діаграма!$D$13</c:f>
              <c:strCache>
                <c:ptCount val="1"/>
                <c:pt idx="0">
                  <c:v>Mathematics</c:v>
                </c:pt>
              </c:strCache>
            </c:strRef>
          </c:tx>
          <c:spPr>
            <a:solidFill>
              <a:srgbClr val="A5A5A5">
                <a:alpha val="50000"/>
              </a:srgbClr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A5A5A5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Діаграма!$A$14:$A$15</c:f>
              <c:strCache>
                <c:ptCount val="2"/>
                <c:pt idx="0">
                  <c:v>Ukrainian regions (17 of 27)</c:v>
                </c:pt>
                <c:pt idx="1">
                  <c:v>Mauritius</c:v>
                </c:pt>
              </c:strCache>
            </c:strRef>
          </c:cat>
          <c:val>
            <c:numRef>
              <c:f>Діаграма!$D$14:$D$15</c:f>
              <c:numCache>
                <c:formatCode>General</c:formatCode>
                <c:ptCount val="2"/>
                <c:pt idx="0">
                  <c:v>431</c:v>
                </c:pt>
                <c:pt idx="1">
                  <c:v>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50-42EF-96BF-7868369930CA}"/>
            </c:ext>
          </c:extLst>
        </c:ser>
        <c:ser>
          <c:idx val="3"/>
          <c:order val="3"/>
          <c:tx>
            <c:strRef>
              <c:f>Діаграма!$E$13</c:f>
              <c:strCache>
                <c:ptCount val="1"/>
                <c:pt idx="0">
                  <c:v>Computational
problem
solving</c:v>
                </c:pt>
              </c:strCache>
            </c:strRef>
          </c:tx>
          <c:spPr>
            <a:solidFill>
              <a:srgbClr val="FFC000">
                <a:alpha val="50000"/>
              </a:srgbClr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Діаграма!$A$14:$A$15</c:f>
              <c:strCache>
                <c:ptCount val="2"/>
                <c:pt idx="0">
                  <c:v>Ukrainian regions (17 of 27)</c:v>
                </c:pt>
                <c:pt idx="1">
                  <c:v>Mauritius</c:v>
                </c:pt>
              </c:strCache>
            </c:strRef>
          </c:cat>
          <c:val>
            <c:numRef>
              <c:f>Діаграма!$E$14:$E$15</c:f>
              <c:numCache>
                <c:formatCode>General</c:formatCode>
                <c:ptCount val="2"/>
                <c:pt idx="0">
                  <c:v>478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50-42EF-96BF-786836993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120496"/>
        <c:axId val="452124336"/>
      </c:barChart>
      <c:catAx>
        <c:axId val="45212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52124336"/>
        <c:crosses val="autoZero"/>
        <c:auto val="1"/>
        <c:lblAlgn val="ctr"/>
        <c:lblOffset val="100"/>
        <c:noMultiLvlLbl val="0"/>
      </c:catAx>
      <c:valAx>
        <c:axId val="452124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52120496"/>
        <c:crosses val="autoZero"/>
        <c:crossBetween val="between"/>
      </c:valAx>
      <c:spPr>
        <a:pattFill prst="lgGrid">
          <a:fgClr>
            <a:schemeClr val="accent1"/>
          </a:fgClr>
          <a:bgClr>
            <a:schemeClr val="bg1"/>
          </a:bgClr>
        </a:pattFill>
        <a:ln w="34925">
          <a:solidFill>
            <a:schemeClr val="accent1">
              <a:lumMod val="7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2">
        <a:lumMod val="20000"/>
        <a:lumOff val="80000"/>
      </a:schemeClr>
    </a:solidFill>
    <a:ln w="349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426720</xdr:colOff>
      <xdr:row>1</xdr:row>
      <xdr:rowOff>121920</xdr:rowOff>
    </xdr:from>
    <xdr:to>
      <xdr:col>8</xdr:col>
      <xdr:colOff>0</xdr:colOff>
      <xdr:row>15</xdr:row>
      <xdr:rowOff>28575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Повні дані 2025">
              <a:extLst>
                <a:ext uri="{FF2B5EF4-FFF2-40B4-BE49-F238E27FC236}">
                  <a16:creationId xmlns:a16="http://schemas.microsoft.com/office/drawing/2014/main" id="{3EB90520-B24C-DC17-71D9-3B57BF4D6F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Повні дані 202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41720" y="304800"/>
              <a:ext cx="182880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uk-UA" sz="1100"/>
                <a:t>Ця фігура – роздільник. Роздільники підтримуються в програмі Excel 2010 або новішій версії.
Якщо фігуру змінено в попередній версії програми Excel, або якщо книгу збережено в програмі Excel 2003 чи старішій версії, роздільники використовувати не можна.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16</xdr:row>
      <xdr:rowOff>30480</xdr:rowOff>
    </xdr:from>
    <xdr:to>
      <xdr:col>14</xdr:col>
      <xdr:colOff>175260</xdr:colOff>
      <xdr:row>33</xdr:row>
      <xdr:rowOff>99060</xdr:rowOff>
    </xdr:to>
    <xdr:graphicFrame macro="">
      <xdr:nvGraphicFramePr>
        <xdr:cNvPr id="2" name="Діаграма 1">
          <a:extLst>
            <a:ext uri="{FF2B5EF4-FFF2-40B4-BE49-F238E27FC236}">
              <a16:creationId xmlns:a16="http://schemas.microsoft.com/office/drawing/2014/main" id="{34D4D279-ED47-5C6D-7D6A-83E8D85F93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taro" refreshedDate="46299.650363425928" createdVersion="8" refreshedVersion="8" minRefreshableVersion="3" recordCount="91" xr:uid="{08B1E843-8455-43D7-B7D5-00D64D695C5B}">
  <cacheSource type="worksheet">
    <worksheetSource ref="A5:Q96" sheet="Розрахунки"/>
  </cacheSource>
  <cacheFields count="17">
    <cacheField name="Країна/Економіка" numFmtId="0">
      <sharedItems/>
    </cacheField>
    <cacheField name="Science" numFmtId="0">
      <sharedItems containsSemiMixedTypes="0" containsString="0" containsNumber="1" containsInteger="1" minValue="317" maxValue="597"/>
    </cacheField>
    <cacheField name="Reading" numFmtId="0">
      <sharedItems containsMixedTypes="1" containsNumber="1" containsInteger="1" minValue="301" maxValue="535"/>
    </cacheField>
    <cacheField name="Mathematics" numFmtId="0">
      <sharedItems containsMixedTypes="1" containsNumber="1" containsInteger="1" minValue="312" maxValue="612"/>
    </cacheField>
    <cacheField name="Computational_x000a_problem_x000a_solving" numFmtId="0">
      <sharedItems containsMixedTypes="1" containsNumber="1" containsInteger="1" minValue="278" maxValue="572"/>
    </cacheField>
    <cacheField name="Science2" numFmtId="0">
      <sharedItems containsMixedTypes="1" containsNumber="1" containsInteger="1" minValue="-25" maxValue="83"/>
    </cacheField>
    <cacheField name="Reading2" numFmtId="0">
      <sharedItems containsMixedTypes="1" containsNumber="1" containsInteger="1" minValue="-45" maxValue="20"/>
    </cacheField>
    <cacheField name="Mathematics2" numFmtId="0">
      <sharedItems containsMixedTypes="1" containsNumber="1" containsInteger="1" minValue="-27" maxValue="29"/>
    </cacheField>
    <cacheField name="Share of top_x000a_performers_x000a_(Level 5 or 6) in_x000a_science, reading_x000a_or mathematics" numFmtId="0">
      <sharedItems containsMixedTypes="1" containsNumber="1" minValue="0" maxValue="55.5"/>
    </cacheField>
    <cacheField name="Share of low_x000a_performers (Below_x000a_Level 2) in science,_x000a_reading and_x000a_mathematics" numFmtId="0">
      <sharedItems containsMixedTypes="1" containsNumber="1" minValue="1.8" maxValue="86.5"/>
    </cacheField>
    <cacheField name="Повні дані 2025" numFmtId="0">
      <sharedItems count="2">
        <s v="Так"/>
        <s v="Ні"/>
      </sharedItems>
    </cacheField>
    <cacheField name="Середній бал 3 сфер" numFmtId="0">
      <sharedItems containsMixedTypes="1" containsNumber="1" minValue="310" maxValue="578.70000000000005"/>
    </cacheField>
    <cacheField name="Зважений індекс" numFmtId="0">
      <sharedItems containsSemiMixedTypes="0" containsString="0" containsNumber="1" minValue="175.20000000000002" maxValue="580.5"/>
    </cacheField>
    <cacheField name="Розмах результатів" numFmtId="0">
      <sharedItems containsSemiMixedTypes="0" containsString="0" containsNumber="1" containsInteger="1" minValue="0" maxValue="85"/>
    </cacheField>
    <cacheField name="Місце за індексом" numFmtId="0">
      <sharedItems containsMixedTypes="1" containsNumber="1" minValue="1" maxValue="90"/>
    </cacheField>
    <cacheField name="тех" numFmtId="0">
      <sharedItems containsMixedTypes="1" containsNumber="1" minValue="310.70000000000005" maxValue="580.5"/>
    </cacheField>
    <cacheField name="Група Science" numFmtId="0">
      <sharedItems count="4">
        <s v="Високий"/>
        <s v="Достатній"/>
        <s v="Середній"/>
        <s v="Низький"/>
      </sharedItems>
    </cacheField>
  </cacheFields>
  <extLst>
    <ext xmlns:x14="http://schemas.microsoft.com/office/spreadsheetml/2009/9/main" uri="{725AE2AE-9491-48be-B2B4-4EB974FC3084}">
      <x14:pivotCacheDefinition pivotCacheId="38004662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">
  <r>
    <s v="B-S-J-Z (China)"/>
    <n v="597"/>
    <n v="527"/>
    <n v="612"/>
    <n v="560"/>
    <s v="m"/>
    <s v="m"/>
    <s v="m"/>
    <n v="55.5"/>
    <n v="1.8"/>
    <x v="0"/>
    <n v="578.70000000000005"/>
    <n v="580.5"/>
    <n v="85"/>
    <n v="1"/>
    <n v="580.5"/>
    <x v="0"/>
  </r>
  <r>
    <s v="Singapore"/>
    <n v="560"/>
    <n v="535"/>
    <n v="563"/>
    <n v="563"/>
    <n v="-2"/>
    <n v="-8"/>
    <n v="-12"/>
    <n v="42.3"/>
    <n v="6.8"/>
    <x v="0"/>
    <n v="552.70000000000005"/>
    <n v="553.4"/>
    <n v="28"/>
    <n v="2"/>
    <n v="553.4"/>
    <x v="0"/>
  </r>
  <r>
    <s v="Macao (China)"/>
    <n v="541"/>
    <n v="501"/>
    <n v="549"/>
    <n v="572"/>
    <n v="-2"/>
    <n v="-9"/>
    <n v="-3"/>
    <n v="30.8"/>
    <n v="5.2"/>
    <x v="0"/>
    <n v="530.29999999999995"/>
    <n v="531.4"/>
    <n v="48"/>
    <n v="4"/>
    <n v="531.4"/>
    <x v="0"/>
  </r>
  <r>
    <s v="Chinese Taipei"/>
    <n v="540"/>
    <n v="508"/>
    <n v="546"/>
    <n v="551"/>
    <n v="2"/>
    <n v="-7"/>
    <n v="-1"/>
    <n v="35"/>
    <n v="9.1"/>
    <x v="0"/>
    <n v="531.29999999999995"/>
    <n v="532.19999999999993"/>
    <n v="38"/>
    <n v="3"/>
    <n v="532.19999999999993"/>
    <x v="0"/>
  </r>
  <r>
    <s v="Japan"/>
    <n v="538"/>
    <n v="503"/>
    <n v="525"/>
    <n v="557"/>
    <n v="-9"/>
    <n v="-13"/>
    <n v="-10"/>
    <n v="27.1"/>
    <n v="8.8000000000000007"/>
    <x v="0"/>
    <n v="522"/>
    <n v="523.6"/>
    <n v="35"/>
    <n v="5"/>
    <n v="523.6"/>
    <x v="0"/>
  </r>
  <r>
    <s v="Estonia"/>
    <n v="527"/>
    <n v="499"/>
    <n v="508"/>
    <n v="541"/>
    <n v="1"/>
    <n v="-12"/>
    <n v="-2"/>
    <n v="18"/>
    <n v="7.4"/>
    <x v="0"/>
    <n v="511.3"/>
    <n v="512.9"/>
    <n v="28"/>
    <n v="7"/>
    <n v="512.9"/>
    <x v="0"/>
  </r>
  <r>
    <s v="Korea"/>
    <n v="526"/>
    <n v="501"/>
    <n v="522"/>
    <n v="538"/>
    <n v="-2"/>
    <n v="-15"/>
    <n v="-5"/>
    <n v="28.1"/>
    <n v="9.4"/>
    <x v="0"/>
    <n v="516.29999999999995"/>
    <n v="517.29999999999995"/>
    <n v="25"/>
    <n v="6"/>
    <n v="517.29999999999995"/>
    <x v="0"/>
  </r>
  <r>
    <s v="United Kingdom"/>
    <n v="511"/>
    <n v="494"/>
    <n v="488"/>
    <n v="523"/>
    <n v="12"/>
    <n v="0"/>
    <n v="-1"/>
    <n v="18.2"/>
    <n v="12"/>
    <x v="0"/>
    <n v="497.7"/>
    <n v="499"/>
    <n v="23"/>
    <n v="8.5"/>
    <n v="499"/>
    <x v="0"/>
  </r>
  <r>
    <s v="Canada*"/>
    <n v="510"/>
    <n v="490"/>
    <n v="485"/>
    <n v="525"/>
    <n v="-5"/>
    <n v="-17"/>
    <n v="-12"/>
    <n v="17.399999999999999"/>
    <n v="12"/>
    <x v="0"/>
    <n v="495"/>
    <n v="496.5"/>
    <n v="25"/>
    <n v="11"/>
    <n v="496.5"/>
    <x v="0"/>
  </r>
  <r>
    <s v="New Zealand*"/>
    <n v="509"/>
    <n v="497"/>
    <n v="480"/>
    <n v="531"/>
    <n v="5"/>
    <n v="-4"/>
    <n v="1"/>
    <n v="20.8"/>
    <n v="13.8"/>
    <x v="0"/>
    <n v="495.3"/>
    <n v="496.70000000000005"/>
    <n v="29"/>
    <n v="10"/>
    <n v="496.70000000000005"/>
    <x v="0"/>
  </r>
  <r>
    <s v="Australia"/>
    <n v="509"/>
    <n v="491"/>
    <n v="478"/>
    <n v="532"/>
    <n v="2"/>
    <n v="-7"/>
    <n v="-10"/>
    <n v="18.2"/>
    <n v="14"/>
    <x v="0"/>
    <n v="492.7"/>
    <n v="494.29999999999995"/>
    <n v="31"/>
    <n v="12"/>
    <n v="494.29999999999995"/>
    <x v="0"/>
  </r>
  <r>
    <s v="Finland"/>
    <n v="504"/>
    <n v="474"/>
    <n v="469"/>
    <n v="507"/>
    <n v="-7"/>
    <n v="-16"/>
    <n v="-15"/>
    <n v="14"/>
    <n v="15.7"/>
    <x v="0"/>
    <n v="482.3"/>
    <n v="484.5"/>
    <n v="35"/>
    <n v="17"/>
    <n v="484.5"/>
    <x v="0"/>
  </r>
  <r>
    <s v="United States*"/>
    <n v="502"/>
    <n v="490"/>
    <n v="463"/>
    <n v="513"/>
    <n v="2"/>
    <n v="-14"/>
    <n v="-2"/>
    <n v="17.8"/>
    <n v="17.5"/>
    <x v="0"/>
    <n v="485"/>
    <n v="486.70000000000005"/>
    <n v="39"/>
    <n v="16"/>
    <n v="486.70000000000005"/>
    <x v="0"/>
  </r>
  <r>
    <s v="Switzerland"/>
    <n v="501"/>
    <n v="470"/>
    <n v="499"/>
    <n v="520"/>
    <n v="-1"/>
    <n v="-13"/>
    <n v="-9"/>
    <n v="18.100000000000001"/>
    <n v="15"/>
    <x v="0"/>
    <n v="490"/>
    <n v="491.09999999999997"/>
    <n v="31"/>
    <n v="14"/>
    <n v="491.09999999999997"/>
    <x v="0"/>
  </r>
  <r>
    <s v="Ireland"/>
    <n v="500"/>
    <n v="500"/>
    <n v="480"/>
    <n v="511"/>
    <n v="-4"/>
    <n v="-16"/>
    <n v="-12"/>
    <n v="12.7"/>
    <n v="11.2"/>
    <x v="0"/>
    <n v="493.3"/>
    <n v="494"/>
    <n v="20"/>
    <n v="13"/>
    <n v="494"/>
    <x v="0"/>
  </r>
  <r>
    <s v="Austria"/>
    <n v="497"/>
    <n v="467"/>
    <n v="477"/>
    <n v="509"/>
    <n v="6"/>
    <n v="-13"/>
    <n v="-10"/>
    <n v="12.6"/>
    <n v="16.5"/>
    <x v="0"/>
    <n v="480.3"/>
    <n v="482"/>
    <n v="30"/>
    <n v="18"/>
    <n v="482"/>
    <x v="1"/>
  </r>
  <r>
    <s v="Hong Kong (China)"/>
    <n v="496"/>
    <n v="480"/>
    <n v="522"/>
    <n v="545"/>
    <n v="-25"/>
    <n v="-20"/>
    <n v="-19"/>
    <n v="22.9"/>
    <n v="10"/>
    <x v="0"/>
    <n v="499.3"/>
    <n v="499"/>
    <n v="42"/>
    <n v="8.5"/>
    <n v="499"/>
    <x v="1"/>
  </r>
  <r>
    <s v="Poland"/>
    <n v="495"/>
    <n v="482"/>
    <n v="484"/>
    <n v="507"/>
    <n v="-4"/>
    <n v="-7"/>
    <n v="-5"/>
    <n v="14.4"/>
    <n v="14"/>
    <x v="0"/>
    <n v="487"/>
    <n v="487.8"/>
    <n v="13"/>
    <n v="15"/>
    <n v="487.8"/>
    <x v="1"/>
  </r>
  <r>
    <s v="Türkiye"/>
    <n v="494"/>
    <n v="472"/>
    <n v="462"/>
    <n v="473"/>
    <n v="18"/>
    <n v="16"/>
    <n v="8"/>
    <n v="11.1"/>
    <n v="15.4"/>
    <x v="0"/>
    <n v="476"/>
    <n v="477.80000000000007"/>
    <n v="32"/>
    <n v="21"/>
    <n v="477.80000000000007"/>
    <x v="1"/>
  </r>
  <r>
    <s v="Czechia"/>
    <n v="490"/>
    <n v="468"/>
    <n v="477"/>
    <n v="517"/>
    <n v="-7"/>
    <n v="-20"/>
    <n v="-10"/>
    <n v="12.8"/>
    <n v="15.4"/>
    <x v="0"/>
    <n v="478.3"/>
    <n v="479.5"/>
    <n v="22"/>
    <n v="20"/>
    <n v="479.5"/>
    <x v="1"/>
  </r>
  <r>
    <s v="Belgium"/>
    <n v="490"/>
    <n v="466"/>
    <n v="480"/>
    <n v="508"/>
    <n v="-1"/>
    <n v="-13"/>
    <n v="-10"/>
    <n v="13.4"/>
    <n v="18.100000000000001"/>
    <x v="0"/>
    <n v="478.7"/>
    <n v="479.79999999999995"/>
    <n v="24"/>
    <n v="19"/>
    <n v="479.79999999999995"/>
    <x v="1"/>
  </r>
  <r>
    <s v="Lithuania"/>
    <n v="488"/>
    <n v="464"/>
    <n v="470"/>
    <n v="512"/>
    <n v="3"/>
    <n v="-8"/>
    <n v="-5"/>
    <n v="8.6999999999999993"/>
    <n v="15.2"/>
    <x v="0"/>
    <n v="474"/>
    <n v="475.4"/>
    <n v="24"/>
    <n v="23"/>
    <n v="475.4"/>
    <x v="1"/>
  </r>
  <r>
    <s v="Germany"/>
    <n v="486"/>
    <n v="465"/>
    <n v="464"/>
    <n v="498"/>
    <n v="-7"/>
    <n v="-15"/>
    <n v="-11"/>
    <n v="14"/>
    <n v="20.7"/>
    <x v="0"/>
    <n v="471.7"/>
    <n v="473.09999999999997"/>
    <n v="22"/>
    <n v="24"/>
    <n v="473.09999999999997"/>
    <x v="1"/>
  </r>
  <r>
    <s v="Netherlands*"/>
    <n v="485"/>
    <n v="441"/>
    <n v="483"/>
    <n v="506"/>
    <n v="-3"/>
    <n v="-18"/>
    <n v="-9"/>
    <n v="15.7"/>
    <n v="21.3"/>
    <x v="0"/>
    <n v="469.7"/>
    <n v="471.19999999999993"/>
    <n v="44"/>
    <n v="26"/>
    <n v="471.19999999999993"/>
    <x v="1"/>
  </r>
  <r>
    <s v="Sweden"/>
    <n v="485"/>
    <n v="466"/>
    <n v="464"/>
    <n v="503"/>
    <n v="-8"/>
    <n v="-21"/>
    <n v="-18"/>
    <n v="14.1"/>
    <n v="19.399999999999999"/>
    <x v="0"/>
    <n v="471.7"/>
    <n v="472.99999999999994"/>
    <n v="21"/>
    <n v="25"/>
    <n v="472.99999999999994"/>
    <x v="1"/>
  </r>
  <r>
    <s v="Slovenia"/>
    <n v="484"/>
    <n v="445"/>
    <n v="460"/>
    <n v="486"/>
    <n v="-16"/>
    <n v="-24"/>
    <n v="-25"/>
    <n v="10.1"/>
    <n v="18.8"/>
    <x v="0"/>
    <n v="463"/>
    <n v="465.1"/>
    <n v="39"/>
    <n v="31"/>
    <n v="465.1"/>
    <x v="1"/>
  </r>
  <r>
    <s v="France"/>
    <n v="483"/>
    <n v="456"/>
    <n v="458"/>
    <n v="497"/>
    <n v="-4"/>
    <n v="-18"/>
    <n v="-16"/>
    <n v="9.8000000000000007"/>
    <n v="21.3"/>
    <x v="0"/>
    <n v="465.7"/>
    <n v="467.4"/>
    <n v="27"/>
    <n v="29"/>
    <n v="467.4"/>
    <x v="1"/>
  </r>
  <r>
    <s v="Italy"/>
    <n v="483"/>
    <n v="474"/>
    <n v="468"/>
    <n v="490"/>
    <n v="6"/>
    <n v="-7"/>
    <n v="-3"/>
    <n v="10.1"/>
    <n v="15.8"/>
    <x v="0"/>
    <n v="475"/>
    <n v="475.79999999999995"/>
    <n v="15"/>
    <n v="22"/>
    <n v="475.79999999999995"/>
    <x v="1"/>
  </r>
  <r>
    <s v="Portugal"/>
    <n v="482"/>
    <n v="462"/>
    <n v="460"/>
    <n v="501"/>
    <n v="-3"/>
    <n v="-15"/>
    <n v="-12"/>
    <n v="9"/>
    <n v="18.600000000000001"/>
    <x v="0"/>
    <n v="468"/>
    <n v="469.4"/>
    <n v="22"/>
    <n v="28"/>
    <n v="469.4"/>
    <x v="1"/>
  </r>
  <r>
    <s v="Hungary"/>
    <n v="480"/>
    <n v="452"/>
    <n v="459"/>
    <n v="495"/>
    <n v="-6"/>
    <n v="-21"/>
    <n v="-13"/>
    <n v="7.6"/>
    <n v="19.7"/>
    <x v="0"/>
    <n v="463.7"/>
    <n v="465.3"/>
    <n v="28"/>
    <n v="30"/>
    <n v="465.3"/>
    <x v="1"/>
  </r>
  <r>
    <s v="Denmark"/>
    <n v="478"/>
    <n v="460"/>
    <n v="471"/>
    <n v="506"/>
    <n v="-16"/>
    <n v="-29"/>
    <n v="-19"/>
    <n v="8.9"/>
    <n v="16"/>
    <x v="0"/>
    <n v="469.7"/>
    <n v="470.5"/>
    <n v="18"/>
    <n v="27"/>
    <n v="470.5"/>
    <x v="1"/>
  </r>
  <r>
    <s v="Spain"/>
    <n v="477"/>
    <n v="451"/>
    <n v="457"/>
    <n v="499"/>
    <n v="-7"/>
    <n v="-23"/>
    <n v="-16"/>
    <n v="7"/>
    <n v="18.399999999999999"/>
    <x v="0"/>
    <n v="461.7"/>
    <n v="463.20000000000005"/>
    <n v="26"/>
    <n v="33"/>
    <n v="463.20000000000005"/>
    <x v="1"/>
  </r>
  <r>
    <s v="Croatia"/>
    <n v="476"/>
    <n v="453"/>
    <n v="455"/>
    <n v="464"/>
    <n v="-6"/>
    <n v="-22"/>
    <n v="-8"/>
    <n v="7.8"/>
    <n v="20.3"/>
    <x v="0"/>
    <n v="461.3"/>
    <n v="462.8"/>
    <n v="23"/>
    <n v="34"/>
    <n v="462.8"/>
    <x v="1"/>
  </r>
  <r>
    <s v="Slovak Republic"/>
    <n v="475"/>
    <n v="448"/>
    <n v="469"/>
    <n v="497"/>
    <n v="13"/>
    <n v="1"/>
    <n v="5"/>
    <n v="11"/>
    <n v="21.1"/>
    <x v="0"/>
    <n v="464"/>
    <n v="465.09999999999997"/>
    <n v="27"/>
    <n v="32"/>
    <n v="465.09999999999997"/>
    <x v="1"/>
  </r>
  <r>
    <s v="Luxembourg"/>
    <n v="474"/>
    <n v="443"/>
    <n v="458"/>
    <n v="506"/>
    <s v="m"/>
    <s v="m"/>
    <s v="m"/>
    <n v="11.4"/>
    <n v="25"/>
    <x v="0"/>
    <n v="458.3"/>
    <n v="459.9"/>
    <n v="31"/>
    <n v="35"/>
    <n v="459.9"/>
    <x v="1"/>
  </r>
  <r>
    <s v="Norway*"/>
    <n v="470"/>
    <n v="453"/>
    <n v="452"/>
    <n v="491"/>
    <n v="-8"/>
    <n v="-24"/>
    <n v="-17"/>
    <n v="9.6999999999999993"/>
    <n v="22"/>
    <x v="0"/>
    <n v="458.3"/>
    <n v="459.5"/>
    <n v="18"/>
    <n v="36"/>
    <n v="459.5"/>
    <x v="1"/>
  </r>
  <r>
    <s v="Latvia"/>
    <n v="468"/>
    <n v="430"/>
    <n v="460"/>
    <n v="507"/>
    <n v="-25"/>
    <n v="-45"/>
    <n v="-23"/>
    <n v="6.7"/>
    <n v="21.6"/>
    <x v="0"/>
    <n v="452.7"/>
    <n v="454.20000000000005"/>
    <n v="38"/>
    <n v="37"/>
    <n v="454.20000000000005"/>
    <x v="1"/>
  </r>
  <r>
    <s v="United Arab Emirates"/>
    <n v="458"/>
    <n v="433"/>
    <n v="453"/>
    <n v="476"/>
    <n v="26"/>
    <n v="15"/>
    <n v="21"/>
    <n v="10.3"/>
    <n v="26.6"/>
    <x v="0"/>
    <n v="448"/>
    <n v="449"/>
    <n v="25"/>
    <n v="38"/>
    <n v="449"/>
    <x v="1"/>
  </r>
  <r>
    <s v="Viet Nam"/>
    <n v="457"/>
    <n v="392"/>
    <n v="443"/>
    <n v="461"/>
    <s v="m"/>
    <s v="m"/>
    <s v="m"/>
    <n v="4.2"/>
    <n v="26"/>
    <x v="0"/>
    <n v="430.7"/>
    <n v="433.29999999999995"/>
    <n v="65"/>
    <n v="44"/>
    <n v="433.29999999999995"/>
    <x v="1"/>
  </r>
  <r>
    <s v="Malta"/>
    <n v="453"/>
    <n v="415"/>
    <n v="439"/>
    <n v="463"/>
    <n v="-13"/>
    <n v="-31"/>
    <n v="-27"/>
    <n v="8.3000000000000007"/>
    <n v="29.4"/>
    <x v="0"/>
    <n v="435.7"/>
    <n v="437.40000000000003"/>
    <n v="38"/>
    <n v="41"/>
    <n v="437.40000000000003"/>
    <x v="1"/>
  </r>
  <r>
    <s v="Ukrainian regions (17 of 27)"/>
    <n v="448"/>
    <n v="418"/>
    <n v="431"/>
    <n v="478"/>
    <n v="-1"/>
    <n v="-8"/>
    <n v="-9"/>
    <n v="3.6"/>
    <n v="29.3"/>
    <x v="0"/>
    <n v="432.3"/>
    <n v="433.9"/>
    <n v="30"/>
    <n v="43"/>
    <n v="433.9"/>
    <x v="2"/>
  </r>
  <r>
    <s v="Uruguay"/>
    <n v="445"/>
    <n v="423"/>
    <n v="405"/>
    <n v="462"/>
    <n v="9"/>
    <n v="-7"/>
    <n v="-4"/>
    <n v="2.8"/>
    <n v="30.2"/>
    <x v="0"/>
    <n v="424.3"/>
    <n v="426.4"/>
    <n v="40"/>
    <n v="47"/>
    <n v="426.4"/>
    <x v="2"/>
  </r>
  <r>
    <s v="Chile"/>
    <n v="442"/>
    <n v="436"/>
    <n v="403"/>
    <n v="466"/>
    <n v="-1"/>
    <n v="-12"/>
    <n v="-9"/>
    <n v="2.6"/>
    <n v="28.8"/>
    <x v="0"/>
    <n v="427"/>
    <n v="428.5"/>
    <n v="39"/>
    <n v="45"/>
    <n v="428.5"/>
    <x v="2"/>
  </r>
  <r>
    <s v="Israel"/>
    <n v="442"/>
    <n v="436"/>
    <n v="433"/>
    <n v="444"/>
    <n v="-23"/>
    <n v="-38"/>
    <n v="-25"/>
    <n v="8.8000000000000007"/>
    <n v="29"/>
    <x v="0"/>
    <n v="437"/>
    <n v="437.5"/>
    <n v="9"/>
    <n v="40"/>
    <n v="437.5"/>
    <x v="2"/>
  </r>
  <r>
    <s v="Iceland"/>
    <n v="441"/>
    <n v="422"/>
    <n v="450"/>
    <n v="490"/>
    <n v="-6"/>
    <n v="-14"/>
    <n v="-9"/>
    <n v="5.9"/>
    <n v="27.6"/>
    <x v="0"/>
    <n v="437.7"/>
    <n v="438"/>
    <n v="28"/>
    <n v="39"/>
    <n v="438"/>
    <x v="2"/>
  </r>
  <r>
    <s v="Brunei Darussalam"/>
    <n v="439"/>
    <n v="426"/>
    <n v="435"/>
    <n v="496"/>
    <n v="-6"/>
    <n v="-4"/>
    <n v="-7"/>
    <n v="3.4"/>
    <n v="33"/>
    <x v="0"/>
    <n v="433.3"/>
    <n v="433.90000000000003"/>
    <n v="13"/>
    <n v="42"/>
    <n v="433.90000000000003"/>
    <x v="2"/>
  </r>
  <r>
    <s v="Mauritius"/>
    <n v="438"/>
    <n v="405"/>
    <n v="407"/>
    <s v="m"/>
    <s v="m"/>
    <s v="m"/>
    <s v="m"/>
    <n v="3"/>
    <n v="35.1"/>
    <x v="1"/>
    <n v="416.7"/>
    <n v="418.80000000000007"/>
    <n v="33"/>
    <n v="53"/>
    <n v="418.80000000000007"/>
    <x v="2"/>
  </r>
  <r>
    <s v="Uzbekistan"/>
    <n v="438"/>
    <s v="m"/>
    <s v="m"/>
    <n v="402"/>
    <n v="83"/>
    <s v="m"/>
    <s v="m"/>
    <s v="m"/>
    <s v="m"/>
    <x v="1"/>
    <s v=""/>
    <n v="175.20000000000002"/>
    <n v="0"/>
    <e v="#VALUE!"/>
    <s v=""/>
    <x v="2"/>
  </r>
  <r>
    <s v="Montenegro"/>
    <n v="435"/>
    <n v="418"/>
    <n v="411"/>
    <n v="423"/>
    <n v="32"/>
    <n v="13"/>
    <n v="5"/>
    <n v="1.8"/>
    <n v="33"/>
    <x v="0"/>
    <n v="421.3"/>
    <n v="422.7"/>
    <n v="24"/>
    <n v="50"/>
    <n v="422.7"/>
    <x v="2"/>
  </r>
  <r>
    <s v="Albania*"/>
    <n v="435"/>
    <n v="408"/>
    <n v="433"/>
    <n v="437"/>
    <s v="m"/>
    <s v="m"/>
    <s v="m"/>
    <n v="1.9"/>
    <n v="27.8"/>
    <x v="0"/>
    <n v="425.3"/>
    <n v="426.29999999999995"/>
    <n v="27"/>
    <n v="48"/>
    <n v="426.29999999999995"/>
    <x v="2"/>
  </r>
  <r>
    <s v="Qatar"/>
    <n v="434"/>
    <n v="418"/>
    <n v="416"/>
    <n v="452"/>
    <n v="2"/>
    <n v="-1"/>
    <n v="2"/>
    <n v="5"/>
    <n v="35.799999999999997"/>
    <x v="0"/>
    <n v="422.7"/>
    <n v="423.8"/>
    <n v="18"/>
    <n v="49"/>
    <n v="423.8"/>
    <x v="2"/>
  </r>
  <r>
    <s v="Greece"/>
    <n v="434"/>
    <n v="423"/>
    <n v="424"/>
    <n v="461"/>
    <n v="-7"/>
    <n v="-16"/>
    <n v="-6"/>
    <n v="3.3"/>
    <n v="31.4"/>
    <x v="0"/>
    <n v="427"/>
    <n v="427.7"/>
    <n v="11"/>
    <n v="46"/>
    <n v="427.7"/>
    <x v="2"/>
  </r>
  <r>
    <s v="Thailand"/>
    <n v="432"/>
    <n v="392"/>
    <n v="407"/>
    <n v="476"/>
    <n v="23"/>
    <n v="13"/>
    <n v="13"/>
    <n v="1.2"/>
    <n v="36.9"/>
    <x v="0"/>
    <n v="410.3"/>
    <n v="412.5"/>
    <n v="40"/>
    <n v="55"/>
    <n v="412.5"/>
    <x v="2"/>
  </r>
  <r>
    <s v="Serbia"/>
    <n v="429"/>
    <n v="415"/>
    <n v="417"/>
    <n v="437"/>
    <n v="-18"/>
    <n v="-26"/>
    <n v="-23"/>
    <n v="3.4"/>
    <n v="34.1"/>
    <x v="0"/>
    <n v="420.3"/>
    <n v="421.20000000000005"/>
    <n v="14"/>
    <n v="51"/>
    <n v="421.20000000000005"/>
    <x v="2"/>
  </r>
  <r>
    <s v="Romania"/>
    <n v="425"/>
    <n v="413"/>
    <n v="419"/>
    <n v="442"/>
    <n v="-3"/>
    <n v="-16"/>
    <n v="-9"/>
    <n v="4.8"/>
    <n v="38.5"/>
    <x v="0"/>
    <n v="419"/>
    <n v="419.59999999999997"/>
    <n v="12"/>
    <n v="52"/>
    <n v="419.59999999999997"/>
    <x v="2"/>
  </r>
  <r>
    <s v="Mongolia"/>
    <n v="424"/>
    <n v="374"/>
    <n v="419"/>
    <n v="443"/>
    <n v="12"/>
    <n v="-4"/>
    <n v="-6"/>
    <n v="1.4"/>
    <n v="38.6"/>
    <x v="0"/>
    <n v="405.7"/>
    <n v="407.5"/>
    <n v="50"/>
    <n v="59"/>
    <n v="407.5"/>
    <x v="2"/>
  </r>
  <r>
    <s v="Costa Rica"/>
    <n v="424"/>
    <n v="416"/>
    <n v="387"/>
    <n v="452"/>
    <n v="13"/>
    <n v="1"/>
    <n v="3"/>
    <n v="0.9"/>
    <n v="36.700000000000003"/>
    <x v="0"/>
    <n v="409"/>
    <n v="410.5"/>
    <n v="37"/>
    <n v="56"/>
    <n v="410.5"/>
    <x v="2"/>
  </r>
  <r>
    <s v="Georgia"/>
    <n v="422"/>
    <n v="384"/>
    <n v="416"/>
    <n v="413"/>
    <n v="38"/>
    <n v="10"/>
    <n v="26"/>
    <n v="2.2999999999999998"/>
    <n v="36.200000000000003"/>
    <x v="0"/>
    <n v="407.3"/>
    <n v="408.8"/>
    <n v="38"/>
    <n v="57"/>
    <n v="408.8"/>
    <x v="2"/>
  </r>
  <r>
    <s v="Moldova"/>
    <n v="422"/>
    <n v="404"/>
    <n v="410"/>
    <n v="452"/>
    <n v="5"/>
    <n v="-7"/>
    <n v="-4"/>
    <n v="1.5"/>
    <n v="39"/>
    <x v="0"/>
    <n v="412"/>
    <n v="413"/>
    <n v="18"/>
    <n v="54"/>
    <n v="413"/>
    <x v="2"/>
  </r>
  <r>
    <s v="Bulgaria"/>
    <n v="421"/>
    <n v="387"/>
    <n v="405"/>
    <n v="425"/>
    <n v="0"/>
    <n v="-18"/>
    <n v="-12"/>
    <n v="4.0999999999999996"/>
    <n v="41.9"/>
    <x v="0"/>
    <n v="404.3"/>
    <n v="406"/>
    <n v="34"/>
    <n v="60"/>
    <n v="406"/>
    <x v="2"/>
  </r>
  <r>
    <s v="Kazakhstan"/>
    <n v="420"/>
    <n v="385"/>
    <n v="414"/>
    <n v="449"/>
    <n v="-4"/>
    <n v="-1"/>
    <n v="-12"/>
    <n v="1.4"/>
    <n v="41.1"/>
    <x v="0"/>
    <n v="406.3"/>
    <n v="407.7"/>
    <n v="35"/>
    <n v="58"/>
    <n v="407.7"/>
    <x v="2"/>
  </r>
  <r>
    <s v="Malaysia"/>
    <n v="419"/>
    <n v="393"/>
    <n v="397"/>
    <n v="484"/>
    <n v="3"/>
    <n v="5"/>
    <n v="-11"/>
    <n v="0.8"/>
    <n v="42.3"/>
    <x v="0"/>
    <n v="403"/>
    <n v="404.6"/>
    <n v="26"/>
    <n v="61"/>
    <n v="404.6"/>
    <x v="2"/>
  </r>
  <r>
    <s v="Colombia"/>
    <n v="414"/>
    <n v="399"/>
    <n v="381"/>
    <n v="432"/>
    <n v="3"/>
    <n v="-9"/>
    <n v="-2"/>
    <n v="1.1000000000000001"/>
    <n v="43.9"/>
    <x v="0"/>
    <n v="398"/>
    <n v="399.6"/>
    <n v="33"/>
    <n v="65"/>
    <n v="399.6"/>
    <x v="2"/>
  </r>
  <r>
    <s v="Mexico"/>
    <n v="414"/>
    <n v="408"/>
    <n v="388"/>
    <n v="453"/>
    <n v="4"/>
    <n v="-7"/>
    <n v="-7"/>
    <n v="0.5"/>
    <n v="41.8"/>
    <x v="0"/>
    <n v="403.3"/>
    <n v="404.4"/>
    <n v="26"/>
    <n v="62"/>
    <n v="404.4"/>
    <x v="2"/>
  </r>
  <r>
    <s v="Saudi Arabia"/>
    <n v="413"/>
    <n v="387"/>
    <n v="390"/>
    <n v="426"/>
    <n v="23"/>
    <n v="5"/>
    <n v="1"/>
    <n v="0.6"/>
    <n v="44"/>
    <x v="0"/>
    <n v="396.7"/>
    <n v="398.3"/>
    <n v="26"/>
    <n v="67"/>
    <n v="398.3"/>
    <x v="2"/>
  </r>
  <r>
    <s v="Cyprus"/>
    <n v="411"/>
    <n v="379"/>
    <n v="412"/>
    <n v="427"/>
    <n v="0"/>
    <n v="-2"/>
    <n v="-7"/>
    <n v="4.5999999999999996"/>
    <n v="43.5"/>
    <x v="0"/>
    <n v="400.7"/>
    <n v="401.70000000000005"/>
    <n v="33"/>
    <n v="64"/>
    <n v="401.70000000000005"/>
    <x v="2"/>
  </r>
  <r>
    <s v="Azerbaijan"/>
    <n v="409"/>
    <n v="374"/>
    <n v="422"/>
    <n v="388"/>
    <s v="m"/>
    <s v="m"/>
    <s v="m"/>
    <n v="4.8"/>
    <n v="42.9"/>
    <x v="0"/>
    <n v="401.7"/>
    <n v="402.4"/>
    <n v="48"/>
    <n v="63"/>
    <n v="402.4"/>
    <x v="2"/>
  </r>
  <r>
    <s v="Brazil"/>
    <n v="409"/>
    <n v="408"/>
    <n v="377"/>
    <n v="406"/>
    <n v="6"/>
    <n v="-2"/>
    <n v="-2"/>
    <n v="1.8"/>
    <n v="43.8"/>
    <x v="0"/>
    <n v="398"/>
    <n v="399.1"/>
    <n v="32"/>
    <n v="66"/>
    <n v="399.1"/>
    <x v="2"/>
  </r>
  <r>
    <s v="Jordan"/>
    <n v="407"/>
    <n v="363"/>
    <n v="388"/>
    <n v="408"/>
    <n v="32"/>
    <n v="20"/>
    <n v="26"/>
    <n v="0.3"/>
    <n v="48.1"/>
    <x v="0"/>
    <n v="386"/>
    <n v="388.09999999999997"/>
    <n v="44"/>
    <n v="69"/>
    <n v="388.09999999999997"/>
    <x v="2"/>
  </r>
  <r>
    <s v="Peru"/>
    <n v="406"/>
    <n v="390"/>
    <n v="382"/>
    <n v="436"/>
    <n v="-2"/>
    <n v="-18"/>
    <n v="-9"/>
    <n v="0.5"/>
    <n v="46.6"/>
    <x v="0"/>
    <n v="392.7"/>
    <n v="394"/>
    <n v="24"/>
    <n v="68"/>
    <n v="394"/>
    <x v="2"/>
  </r>
  <r>
    <s v="Ecuador"/>
    <n v="393"/>
    <n v="385"/>
    <n v="366"/>
    <n v="422"/>
    <s v="m"/>
    <s v="m"/>
    <s v="m"/>
    <n v="0.2"/>
    <n v="53.6"/>
    <x v="0"/>
    <n v="381.3"/>
    <n v="382.50000000000006"/>
    <n v="27"/>
    <n v="71"/>
    <n v="382.50000000000006"/>
    <x v="3"/>
  </r>
  <r>
    <s v="Argentina"/>
    <n v="393"/>
    <n v="389"/>
    <n v="367"/>
    <n v="403"/>
    <n v="-13"/>
    <n v="-12"/>
    <n v="-11"/>
    <n v="1.2"/>
    <n v="48.8"/>
    <x v="0"/>
    <n v="383"/>
    <n v="384"/>
    <n v="26"/>
    <n v="70"/>
    <n v="384"/>
    <x v="3"/>
  </r>
  <r>
    <s v="Indonesia"/>
    <n v="389"/>
    <n v="365"/>
    <n v="364"/>
    <n v="427"/>
    <n v="6"/>
    <n v="7"/>
    <n v="-2"/>
    <n v="0.1"/>
    <n v="60.9"/>
    <x v="0"/>
    <n v="372.7"/>
    <n v="374.3"/>
    <n v="25"/>
    <n v="72"/>
    <n v="374.3"/>
    <x v="3"/>
  </r>
  <r>
    <s v="El Salvador"/>
    <n v="385"/>
    <n v="366"/>
    <n v="346"/>
    <n v="401"/>
    <n v="12"/>
    <n v="2"/>
    <n v="3"/>
    <n v="0.2"/>
    <n v="61.3"/>
    <x v="0"/>
    <n v="365.7"/>
    <n v="367.6"/>
    <n v="39"/>
    <n v="75"/>
    <n v="367.6"/>
    <x v="3"/>
  </r>
  <r>
    <s v="Cambodia"/>
    <n v="382"/>
    <n v="347"/>
    <n v="366"/>
    <s v="m"/>
    <n v="35"/>
    <n v="18"/>
    <n v="29"/>
    <n v="0"/>
    <n v="61.7"/>
    <x v="1"/>
    <n v="365"/>
    <n v="366.7"/>
    <n v="35"/>
    <n v="76"/>
    <n v="366.7"/>
    <x v="3"/>
  </r>
  <r>
    <s v="North Macedonia"/>
    <n v="378"/>
    <n v="357"/>
    <n v="380"/>
    <n v="389"/>
    <n v="-1"/>
    <n v="-1"/>
    <n v="-9"/>
    <n v="0.9"/>
    <n v="55.8"/>
    <x v="0"/>
    <n v="371.7"/>
    <n v="372.3"/>
    <n v="23"/>
    <n v="73"/>
    <n v="372.3"/>
    <x v="3"/>
  </r>
  <r>
    <s v="Philippines"/>
    <n v="373"/>
    <n v="367"/>
    <n v="371"/>
    <n v="434"/>
    <n v="17"/>
    <n v="20"/>
    <n v="16"/>
    <n v="0.3"/>
    <n v="64.3"/>
    <x v="0"/>
    <n v="370.3"/>
    <n v="370.6"/>
    <n v="6"/>
    <n v="74"/>
    <n v="370.6"/>
    <x v="3"/>
  </r>
  <r>
    <s v="Lebanon"/>
    <n v="372"/>
    <n v="331"/>
    <n v="377"/>
    <n v="358"/>
    <s v="m"/>
    <s v="m"/>
    <s v="m"/>
    <n v="1.1000000000000001"/>
    <n v="58.4"/>
    <x v="0"/>
    <n v="360"/>
    <n v="361.20000000000005"/>
    <n v="46"/>
    <n v="78"/>
    <n v="361.20000000000005"/>
    <x v="3"/>
  </r>
  <r>
    <s v="Armenia"/>
    <n v="369"/>
    <n v="348"/>
    <n v="376"/>
    <n v="354"/>
    <s v="m"/>
    <s v="m"/>
    <s v="m"/>
    <n v="0.8"/>
    <n v="58.1"/>
    <x v="0"/>
    <n v="364.3"/>
    <n v="364.8"/>
    <n v="28"/>
    <n v="77"/>
    <n v="364.8"/>
    <x v="3"/>
  </r>
  <r>
    <s v="Kyrgyzstan"/>
    <n v="363"/>
    <n v="344"/>
    <n v="364"/>
    <n v="388"/>
    <s v="m"/>
    <s v="m"/>
    <s v="m"/>
    <n v="0"/>
    <n v="70.900000000000006"/>
    <x v="0"/>
    <n v="357"/>
    <n v="357.6"/>
    <n v="20"/>
    <n v="80"/>
    <n v="357.6"/>
    <x v="3"/>
  </r>
  <r>
    <s v="Dominican Republic"/>
    <n v="361"/>
    <n v="346"/>
    <n v="339"/>
    <n v="379"/>
    <n v="0"/>
    <n v="-6"/>
    <n v="0"/>
    <n v="0"/>
    <n v="69.3"/>
    <x v="0"/>
    <n v="348.7"/>
    <n v="349.9"/>
    <n v="22"/>
    <n v="82"/>
    <n v="349.9"/>
    <x v="3"/>
  </r>
  <r>
    <s v="Palestinian Authority"/>
    <n v="359"/>
    <n v="350"/>
    <n v="354"/>
    <n v="393"/>
    <n v="-17"/>
    <n v="-6"/>
    <n v="-18"/>
    <n v="0.1"/>
    <n v="68.400000000000006"/>
    <x v="0"/>
    <n v="354.3"/>
    <n v="354.8"/>
    <n v="9"/>
    <n v="81"/>
    <n v="354.8"/>
    <x v="3"/>
  </r>
  <r>
    <s v="Morocco"/>
    <n v="358"/>
    <n v="321"/>
    <n v="355"/>
    <n v="374"/>
    <n v="-7"/>
    <n v="-18"/>
    <n v="-10"/>
    <n v="0.1"/>
    <n v="73.2"/>
    <x v="0"/>
    <n v="344.7"/>
    <n v="346"/>
    <n v="37"/>
    <n v="85"/>
    <n v="346"/>
    <x v="3"/>
  </r>
  <r>
    <s v="Kosovo"/>
    <n v="357"/>
    <n v="340"/>
    <n v="350"/>
    <n v="359"/>
    <n v="0"/>
    <n v="-2"/>
    <n v="-5"/>
    <n v="0"/>
    <n v="73.8"/>
    <x v="0"/>
    <n v="349"/>
    <n v="349.8"/>
    <n v="17"/>
    <n v="83"/>
    <n v="349.8"/>
    <x v="3"/>
  </r>
  <r>
    <s v="Paraguay"/>
    <n v="355"/>
    <n v="352"/>
    <n v="334"/>
    <n v="352"/>
    <n v="-13"/>
    <n v="-21"/>
    <n v="-4"/>
    <n v="0.1"/>
    <n v="69.400000000000006"/>
    <x v="0"/>
    <n v="347"/>
    <n v="347.8"/>
    <n v="21"/>
    <n v="84"/>
    <n v="347.8"/>
    <x v="3"/>
  </r>
  <r>
    <s v="Kurdistan Region (Iraq)"/>
    <n v="352"/>
    <n v="312"/>
    <n v="339"/>
    <s v="m"/>
    <s v="m"/>
    <s v="m"/>
    <s v="m"/>
    <n v="0"/>
    <n v="76.8"/>
    <x v="1"/>
    <n v="334.3"/>
    <n v="336.1"/>
    <n v="40"/>
    <n v="87"/>
    <n v="336.1"/>
    <x v="3"/>
  </r>
  <r>
    <s v="Guatemala"/>
    <n v="351"/>
    <n v="337"/>
    <n v="334"/>
    <n v="369"/>
    <n v="-22"/>
    <n v="-37"/>
    <n v="-10"/>
    <n v="0"/>
    <n v="75.599999999999994"/>
    <x v="0"/>
    <n v="340.7"/>
    <n v="341.7"/>
    <n v="17"/>
    <n v="86"/>
    <n v="341.7"/>
    <x v="3"/>
  </r>
  <r>
    <s v="Zambia"/>
    <n v="337"/>
    <n v="325"/>
    <n v="314"/>
    <s v="m"/>
    <s v="m"/>
    <s v="m"/>
    <s v="m"/>
    <n v="0.2"/>
    <n v="72.5"/>
    <x v="1"/>
    <n v="325.3"/>
    <n v="326.5"/>
    <n v="23"/>
    <n v="89"/>
    <n v="326.5"/>
    <x v="3"/>
  </r>
  <r>
    <s v="Kenya"/>
    <n v="335"/>
    <n v="320"/>
    <n v="326"/>
    <n v="278"/>
    <s v="m"/>
    <s v="m"/>
    <s v="m"/>
    <n v="0"/>
    <n v="82.1"/>
    <x v="0"/>
    <n v="327"/>
    <n v="327.8"/>
    <n v="15"/>
    <n v="88"/>
    <n v="327.8"/>
    <x v="3"/>
  </r>
  <r>
    <s v="Dushanbe (Tajikistan)"/>
    <n v="334"/>
    <n v="368"/>
    <n v="382"/>
    <s v="m"/>
    <s v="m"/>
    <s v="m"/>
    <s v="m"/>
    <n v="0"/>
    <n v="67.2"/>
    <x v="1"/>
    <n v="361.3"/>
    <n v="358.6"/>
    <n v="48"/>
    <n v="79"/>
    <n v="358.6"/>
    <x v="3"/>
  </r>
  <r>
    <s v="Rwanda"/>
    <n v="317"/>
    <n v="301"/>
    <n v="312"/>
    <s v="m"/>
    <s v="m"/>
    <s v="m"/>
    <s v="m"/>
    <n v="0"/>
    <n v="86.5"/>
    <x v="1"/>
    <n v="310"/>
    <n v="310.70000000000005"/>
    <n v="16"/>
    <n v="90"/>
    <n v="310.70000000000005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6D77A8-4062-4659-8FDB-CD12CF240197}" name="Зведена таблиця2" cacheId="12" applyNumberFormats="0" applyBorderFormats="0" applyFontFormats="0" applyPatternFormats="0" applyAlignmentFormats="0" applyWidthHeightFormats="1" dataCaption="Значення" updatedVersion="8" minRefreshableVersion="3" useAutoFormatting="1" itemPrintTitles="1" createdVersion="8" indent="0" outline="1" outlineData="1" multipleFieldFilters="0">
  <location ref="A3:D8" firstHeaderRow="0" firstDataRow="1" firstDataCol="1" rowPageCount="1" colPageCount="1"/>
  <pivotFields count="17">
    <pivotField dataField="1"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axis="axisRow" showAll="0">
      <items count="5">
        <item x="0"/>
        <item x="1"/>
        <item x="3"/>
        <item x="2"/>
        <item t="default"/>
      </items>
    </pivotField>
  </pivotFields>
  <rowFields count="1">
    <field x="16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0" hier="-1"/>
  </pageFields>
  <dataFields count="3">
    <dataField name="Кількість з Країна/Економіка" fld="0" subtotal="count" baseField="0" baseItem="0"/>
    <dataField name="Середнє з Reading" fld="2" subtotal="average" baseField="16" baseItem="0"/>
    <dataField name="Середнє з Share of low" fld="9" subtotal="average" baseField="1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Роздільник_Повні_дані_2025" xr10:uid="{BACBC54E-02E5-4D53-851C-00C03FDEBECF}" sourceName="Повні дані 2025">
  <pivotTables>
    <pivotTable tabId="5" name="Зведена таблиця2"/>
  </pivotTables>
  <data>
    <tabular pivotCacheId="380046620">
      <items count="2">
        <i x="1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Повні дані 2025" xr10:uid="{64BA79DA-8688-46F0-9238-447AAD556547}" cache="Роздільник_Повні_дані_2025" caption="Повні дані 2025" rowHeight="234950"/>
</slic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C101-9088-4B4E-AD1B-A6F1A0CDB024}">
  <dimension ref="A1:L96"/>
  <sheetViews>
    <sheetView workbookViewId="0">
      <selection activeCell="L4" sqref="L4"/>
    </sheetView>
  </sheetViews>
  <sheetFormatPr defaultRowHeight="14.4" x14ac:dyDescent="0.3"/>
  <cols>
    <col min="1" max="1" width="23.6640625" bestFit="1" customWidth="1"/>
    <col min="2" max="10" width="12.33203125" customWidth="1"/>
    <col min="12" max="12" width="13.33203125" customWidth="1"/>
  </cols>
  <sheetData>
    <row r="1" spans="1:12" ht="49.8" customHeight="1" x14ac:dyDescent="0.3">
      <c r="A1" s="1"/>
      <c r="B1" s="15" t="s">
        <v>0</v>
      </c>
      <c r="C1" s="15"/>
      <c r="D1" s="15"/>
      <c r="E1" s="15"/>
      <c r="F1" s="16" t="s">
        <v>1</v>
      </c>
      <c r="G1" s="16"/>
      <c r="H1" s="16"/>
      <c r="I1" s="17" t="s">
        <v>2</v>
      </c>
      <c r="J1" s="17"/>
    </row>
    <row r="2" spans="1:12" ht="129" customHeight="1" x14ac:dyDescent="0.3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  <c r="H2" s="3" t="s">
        <v>5</v>
      </c>
      <c r="I2" s="3" t="s">
        <v>7</v>
      </c>
      <c r="J2" s="3" t="s">
        <v>8</v>
      </c>
    </row>
    <row r="3" spans="1:12" x14ac:dyDescent="0.3">
      <c r="A3" s="1"/>
      <c r="B3" s="4" t="s">
        <v>9</v>
      </c>
      <c r="C3" s="4" t="s">
        <v>10</v>
      </c>
      <c r="D3" s="4" t="s">
        <v>10</v>
      </c>
      <c r="E3" s="4" t="s">
        <v>10</v>
      </c>
      <c r="F3" s="4" t="s">
        <v>11</v>
      </c>
      <c r="G3" s="4" t="s">
        <v>11</v>
      </c>
      <c r="H3" s="4" t="s">
        <v>11</v>
      </c>
      <c r="I3" s="4" t="s">
        <v>12</v>
      </c>
      <c r="J3" s="4" t="s">
        <v>12</v>
      </c>
      <c r="L3" s="6" t="s">
        <v>106</v>
      </c>
    </row>
    <row r="4" spans="1:12" x14ac:dyDescent="0.3">
      <c r="A4" s="2" t="s">
        <v>13</v>
      </c>
      <c r="B4" s="2">
        <v>482</v>
      </c>
      <c r="C4" s="2">
        <v>461</v>
      </c>
      <c r="D4" s="2">
        <v>463</v>
      </c>
      <c r="E4" s="2">
        <v>500</v>
      </c>
      <c r="F4" s="2">
        <v>-3</v>
      </c>
      <c r="G4" s="2">
        <v>-14</v>
      </c>
      <c r="H4" s="2">
        <v>-9</v>
      </c>
      <c r="I4" s="2">
        <v>11.9</v>
      </c>
      <c r="J4" s="2">
        <v>19.7</v>
      </c>
      <c r="L4" s="7">
        <f>COUNTIF(B4:J95,"m")</f>
        <v>57</v>
      </c>
    </row>
    <row r="5" spans="1:12" x14ac:dyDescent="0.3">
      <c r="A5" s="1" t="s">
        <v>14</v>
      </c>
      <c r="B5" s="1">
        <v>597</v>
      </c>
      <c r="C5" s="1">
        <v>527</v>
      </c>
      <c r="D5" s="1">
        <v>612</v>
      </c>
      <c r="E5" s="1">
        <v>560</v>
      </c>
      <c r="F5" s="1" t="s">
        <v>15</v>
      </c>
      <c r="G5" s="1" t="s">
        <v>15</v>
      </c>
      <c r="H5" s="1" t="s">
        <v>15</v>
      </c>
      <c r="I5" s="1">
        <v>55.5</v>
      </c>
      <c r="J5" s="1">
        <v>1.8</v>
      </c>
    </row>
    <row r="6" spans="1:12" x14ac:dyDescent="0.3">
      <c r="A6" s="2" t="s">
        <v>16</v>
      </c>
      <c r="B6" s="2">
        <v>560</v>
      </c>
      <c r="C6" s="2">
        <v>535</v>
      </c>
      <c r="D6" s="2">
        <v>563</v>
      </c>
      <c r="E6" s="2">
        <v>563</v>
      </c>
      <c r="F6" s="2">
        <v>-2</v>
      </c>
      <c r="G6" s="2">
        <v>-8</v>
      </c>
      <c r="H6" s="2">
        <v>-12</v>
      </c>
      <c r="I6" s="2">
        <v>42.3</v>
      </c>
      <c r="J6" s="2">
        <v>6.8</v>
      </c>
    </row>
    <row r="7" spans="1:12" x14ac:dyDescent="0.3">
      <c r="A7" s="1" t="s">
        <v>17</v>
      </c>
      <c r="B7" s="1">
        <v>541</v>
      </c>
      <c r="C7" s="1">
        <v>501</v>
      </c>
      <c r="D7" s="1">
        <v>549</v>
      </c>
      <c r="E7" s="1">
        <v>572</v>
      </c>
      <c r="F7" s="1">
        <v>-2</v>
      </c>
      <c r="G7" s="1">
        <v>-9</v>
      </c>
      <c r="H7" s="1">
        <v>-3</v>
      </c>
      <c r="I7" s="1">
        <v>30.8</v>
      </c>
      <c r="J7" s="1">
        <v>5.2</v>
      </c>
    </row>
    <row r="8" spans="1:12" x14ac:dyDescent="0.3">
      <c r="A8" s="2" t="s">
        <v>18</v>
      </c>
      <c r="B8" s="2">
        <v>540</v>
      </c>
      <c r="C8" s="2">
        <v>508</v>
      </c>
      <c r="D8" s="2">
        <v>546</v>
      </c>
      <c r="E8" s="2">
        <v>551</v>
      </c>
      <c r="F8" s="2">
        <v>2</v>
      </c>
      <c r="G8" s="2">
        <v>-7</v>
      </c>
      <c r="H8" s="2">
        <v>-1</v>
      </c>
      <c r="I8" s="2">
        <v>35</v>
      </c>
      <c r="J8" s="2">
        <v>9.1</v>
      </c>
    </row>
    <row r="9" spans="1:12" x14ac:dyDescent="0.3">
      <c r="A9" s="1" t="s">
        <v>19</v>
      </c>
      <c r="B9" s="1">
        <v>538</v>
      </c>
      <c r="C9" s="1">
        <v>503</v>
      </c>
      <c r="D9" s="1">
        <v>525</v>
      </c>
      <c r="E9" s="1">
        <v>557</v>
      </c>
      <c r="F9" s="1">
        <v>-9</v>
      </c>
      <c r="G9" s="1">
        <v>-13</v>
      </c>
      <c r="H9" s="1">
        <v>-10</v>
      </c>
      <c r="I9" s="1">
        <v>27.1</v>
      </c>
      <c r="J9" s="1">
        <v>8.8000000000000007</v>
      </c>
    </row>
    <row r="10" spans="1:12" x14ac:dyDescent="0.3">
      <c r="A10" s="2" t="s">
        <v>20</v>
      </c>
      <c r="B10" s="2">
        <v>527</v>
      </c>
      <c r="C10" s="2">
        <v>499</v>
      </c>
      <c r="D10" s="2">
        <v>508</v>
      </c>
      <c r="E10" s="2">
        <v>541</v>
      </c>
      <c r="F10" s="2">
        <v>1</v>
      </c>
      <c r="G10" s="2">
        <v>-12</v>
      </c>
      <c r="H10" s="2">
        <v>-2</v>
      </c>
      <c r="I10" s="2">
        <v>18</v>
      </c>
      <c r="J10" s="2">
        <v>7.4</v>
      </c>
    </row>
    <row r="11" spans="1:12" x14ac:dyDescent="0.3">
      <c r="A11" s="1" t="s">
        <v>21</v>
      </c>
      <c r="B11" s="1">
        <v>526</v>
      </c>
      <c r="C11" s="1">
        <v>501</v>
      </c>
      <c r="D11" s="1">
        <v>522</v>
      </c>
      <c r="E11" s="1">
        <v>538</v>
      </c>
      <c r="F11" s="1">
        <v>-2</v>
      </c>
      <c r="G11" s="1">
        <v>-15</v>
      </c>
      <c r="H11" s="1">
        <v>-5</v>
      </c>
      <c r="I11" s="1">
        <v>28.1</v>
      </c>
      <c r="J11" s="1">
        <v>9.4</v>
      </c>
    </row>
    <row r="12" spans="1:12" x14ac:dyDescent="0.3">
      <c r="A12" s="2" t="s">
        <v>22</v>
      </c>
      <c r="B12" s="2">
        <v>511</v>
      </c>
      <c r="C12" s="2">
        <v>494</v>
      </c>
      <c r="D12" s="2">
        <v>488</v>
      </c>
      <c r="E12" s="2">
        <v>523</v>
      </c>
      <c r="F12" s="2">
        <v>12</v>
      </c>
      <c r="G12" s="2">
        <v>0</v>
      </c>
      <c r="H12" s="2">
        <v>-1</v>
      </c>
      <c r="I12" s="2">
        <v>18.2</v>
      </c>
      <c r="J12" s="2">
        <v>12</v>
      </c>
    </row>
    <row r="13" spans="1:12" x14ac:dyDescent="0.3">
      <c r="A13" s="1" t="s">
        <v>23</v>
      </c>
      <c r="B13" s="1">
        <v>510</v>
      </c>
      <c r="C13" s="1">
        <v>490</v>
      </c>
      <c r="D13" s="1">
        <v>485</v>
      </c>
      <c r="E13" s="1">
        <v>525</v>
      </c>
      <c r="F13" s="1">
        <v>-5</v>
      </c>
      <c r="G13" s="1">
        <v>-17</v>
      </c>
      <c r="H13" s="1">
        <v>-12</v>
      </c>
      <c r="I13" s="1">
        <v>17.399999999999999</v>
      </c>
      <c r="J13" s="1">
        <v>12</v>
      </c>
    </row>
    <row r="14" spans="1:12" x14ac:dyDescent="0.3">
      <c r="A14" s="2" t="s">
        <v>24</v>
      </c>
      <c r="B14" s="2">
        <v>509</v>
      </c>
      <c r="C14" s="2">
        <v>497</v>
      </c>
      <c r="D14" s="2">
        <v>480</v>
      </c>
      <c r="E14" s="2">
        <v>531</v>
      </c>
      <c r="F14" s="2">
        <v>5</v>
      </c>
      <c r="G14" s="2">
        <v>-4</v>
      </c>
      <c r="H14" s="2">
        <v>1</v>
      </c>
      <c r="I14" s="2">
        <v>20.8</v>
      </c>
      <c r="J14" s="2">
        <v>13.8</v>
      </c>
    </row>
    <row r="15" spans="1:12" x14ac:dyDescent="0.3">
      <c r="A15" s="1" t="s">
        <v>25</v>
      </c>
      <c r="B15" s="1">
        <v>509</v>
      </c>
      <c r="C15" s="1">
        <v>491</v>
      </c>
      <c r="D15" s="1">
        <v>478</v>
      </c>
      <c r="E15" s="1">
        <v>532</v>
      </c>
      <c r="F15" s="1">
        <v>2</v>
      </c>
      <c r="G15" s="1">
        <v>-7</v>
      </c>
      <c r="H15" s="1">
        <v>-10</v>
      </c>
      <c r="I15" s="1">
        <v>18.2</v>
      </c>
      <c r="J15" s="1">
        <v>14</v>
      </c>
    </row>
    <row r="16" spans="1:12" x14ac:dyDescent="0.3">
      <c r="A16" s="2" t="s">
        <v>26</v>
      </c>
      <c r="B16" s="2">
        <v>504</v>
      </c>
      <c r="C16" s="2">
        <v>474</v>
      </c>
      <c r="D16" s="2">
        <v>469</v>
      </c>
      <c r="E16" s="2">
        <v>507</v>
      </c>
      <c r="F16" s="2">
        <v>-7</v>
      </c>
      <c r="G16" s="2">
        <v>-16</v>
      </c>
      <c r="H16" s="2">
        <v>-15</v>
      </c>
      <c r="I16" s="2">
        <v>14</v>
      </c>
      <c r="J16" s="2">
        <v>15.7</v>
      </c>
    </row>
    <row r="17" spans="1:10" x14ac:dyDescent="0.3">
      <c r="A17" s="1" t="s">
        <v>27</v>
      </c>
      <c r="B17" s="1">
        <v>502</v>
      </c>
      <c r="C17" s="1">
        <v>490</v>
      </c>
      <c r="D17" s="1">
        <v>463</v>
      </c>
      <c r="E17" s="1">
        <v>513</v>
      </c>
      <c r="F17" s="1">
        <v>2</v>
      </c>
      <c r="G17" s="1">
        <v>-14</v>
      </c>
      <c r="H17" s="1">
        <v>-2</v>
      </c>
      <c r="I17" s="1">
        <v>17.8</v>
      </c>
      <c r="J17" s="1">
        <v>17.5</v>
      </c>
    </row>
    <row r="18" spans="1:10" x14ac:dyDescent="0.3">
      <c r="A18" s="2" t="s">
        <v>28</v>
      </c>
      <c r="B18" s="2">
        <v>501</v>
      </c>
      <c r="C18" s="2">
        <v>470</v>
      </c>
      <c r="D18" s="2">
        <v>499</v>
      </c>
      <c r="E18" s="2">
        <v>520</v>
      </c>
      <c r="F18" s="2">
        <v>-1</v>
      </c>
      <c r="G18" s="2">
        <v>-13</v>
      </c>
      <c r="H18" s="2">
        <v>-9</v>
      </c>
      <c r="I18" s="2">
        <v>18.100000000000001</v>
      </c>
      <c r="J18" s="2">
        <v>15</v>
      </c>
    </row>
    <row r="19" spans="1:10" x14ac:dyDescent="0.3">
      <c r="A19" s="1" t="s">
        <v>29</v>
      </c>
      <c r="B19" s="1">
        <v>500</v>
      </c>
      <c r="C19" s="1">
        <v>500</v>
      </c>
      <c r="D19" s="1">
        <v>480</v>
      </c>
      <c r="E19" s="1">
        <v>511</v>
      </c>
      <c r="F19" s="1">
        <v>-4</v>
      </c>
      <c r="G19" s="1">
        <v>-16</v>
      </c>
      <c r="H19" s="1">
        <v>-12</v>
      </c>
      <c r="I19" s="1">
        <v>12.7</v>
      </c>
      <c r="J19" s="1">
        <v>11.2</v>
      </c>
    </row>
    <row r="20" spans="1:10" x14ac:dyDescent="0.3">
      <c r="A20" s="2" t="s">
        <v>30</v>
      </c>
      <c r="B20" s="2">
        <v>497</v>
      </c>
      <c r="C20" s="2">
        <v>467</v>
      </c>
      <c r="D20" s="2">
        <v>477</v>
      </c>
      <c r="E20" s="2">
        <v>509</v>
      </c>
      <c r="F20" s="2">
        <v>6</v>
      </c>
      <c r="G20" s="2">
        <v>-13</v>
      </c>
      <c r="H20" s="2">
        <v>-10</v>
      </c>
      <c r="I20" s="2">
        <v>12.6</v>
      </c>
      <c r="J20" s="2">
        <v>16.5</v>
      </c>
    </row>
    <row r="21" spans="1:10" x14ac:dyDescent="0.3">
      <c r="A21" s="1" t="s">
        <v>31</v>
      </c>
      <c r="B21" s="1">
        <v>496</v>
      </c>
      <c r="C21" s="1">
        <v>480</v>
      </c>
      <c r="D21" s="1">
        <v>522</v>
      </c>
      <c r="E21" s="1">
        <v>545</v>
      </c>
      <c r="F21" s="1">
        <v>-25</v>
      </c>
      <c r="G21" s="1">
        <v>-20</v>
      </c>
      <c r="H21" s="1">
        <v>-19</v>
      </c>
      <c r="I21" s="1">
        <v>22.9</v>
      </c>
      <c r="J21" s="1">
        <v>10</v>
      </c>
    </row>
    <row r="22" spans="1:10" x14ac:dyDescent="0.3">
      <c r="A22" s="2" t="s">
        <v>32</v>
      </c>
      <c r="B22" s="2">
        <v>495</v>
      </c>
      <c r="C22" s="2">
        <v>482</v>
      </c>
      <c r="D22" s="2">
        <v>484</v>
      </c>
      <c r="E22" s="2">
        <v>507</v>
      </c>
      <c r="F22" s="2">
        <v>-4</v>
      </c>
      <c r="G22" s="2">
        <v>-7</v>
      </c>
      <c r="H22" s="2">
        <v>-5</v>
      </c>
      <c r="I22" s="2">
        <v>14.4</v>
      </c>
      <c r="J22" s="2">
        <v>14</v>
      </c>
    </row>
    <row r="23" spans="1:10" x14ac:dyDescent="0.3">
      <c r="A23" s="1" t="s">
        <v>33</v>
      </c>
      <c r="B23" s="1">
        <v>494</v>
      </c>
      <c r="C23" s="1">
        <v>472</v>
      </c>
      <c r="D23" s="1">
        <v>462</v>
      </c>
      <c r="E23" s="1">
        <v>473</v>
      </c>
      <c r="F23" s="1">
        <v>18</v>
      </c>
      <c r="G23" s="1">
        <v>16</v>
      </c>
      <c r="H23" s="1">
        <v>8</v>
      </c>
      <c r="I23" s="1">
        <v>11.1</v>
      </c>
      <c r="J23" s="1">
        <v>15.4</v>
      </c>
    </row>
    <row r="24" spans="1:10" x14ac:dyDescent="0.3">
      <c r="A24" s="2" t="s">
        <v>34</v>
      </c>
      <c r="B24" s="2">
        <v>490</v>
      </c>
      <c r="C24" s="2">
        <v>468</v>
      </c>
      <c r="D24" s="2">
        <v>477</v>
      </c>
      <c r="E24" s="2">
        <v>517</v>
      </c>
      <c r="F24" s="2">
        <v>-7</v>
      </c>
      <c r="G24" s="2">
        <v>-20</v>
      </c>
      <c r="H24" s="2">
        <v>-10</v>
      </c>
      <c r="I24" s="2">
        <v>12.8</v>
      </c>
      <c r="J24" s="2">
        <v>15.4</v>
      </c>
    </row>
    <row r="25" spans="1:10" x14ac:dyDescent="0.3">
      <c r="A25" s="1" t="s">
        <v>35</v>
      </c>
      <c r="B25" s="1">
        <v>490</v>
      </c>
      <c r="C25" s="1">
        <v>466</v>
      </c>
      <c r="D25" s="1">
        <v>480</v>
      </c>
      <c r="E25" s="1">
        <v>508</v>
      </c>
      <c r="F25" s="1">
        <v>-1</v>
      </c>
      <c r="G25" s="1">
        <v>-13</v>
      </c>
      <c r="H25" s="1">
        <v>-10</v>
      </c>
      <c r="I25" s="1">
        <v>13.4</v>
      </c>
      <c r="J25" s="1">
        <v>18.100000000000001</v>
      </c>
    </row>
    <row r="26" spans="1:10" x14ac:dyDescent="0.3">
      <c r="A26" s="2" t="s">
        <v>36</v>
      </c>
      <c r="B26" s="2">
        <v>488</v>
      </c>
      <c r="C26" s="2">
        <v>464</v>
      </c>
      <c r="D26" s="2">
        <v>470</v>
      </c>
      <c r="E26" s="2">
        <v>512</v>
      </c>
      <c r="F26" s="2">
        <v>3</v>
      </c>
      <c r="G26" s="2">
        <v>-8</v>
      </c>
      <c r="H26" s="2">
        <v>-5</v>
      </c>
      <c r="I26" s="2">
        <v>8.6999999999999993</v>
      </c>
      <c r="J26" s="2">
        <v>15.2</v>
      </c>
    </row>
    <row r="27" spans="1:10" x14ac:dyDescent="0.3">
      <c r="A27" s="1" t="s">
        <v>37</v>
      </c>
      <c r="B27" s="1">
        <v>486</v>
      </c>
      <c r="C27" s="1">
        <v>465</v>
      </c>
      <c r="D27" s="1">
        <v>464</v>
      </c>
      <c r="E27" s="1">
        <v>498</v>
      </c>
      <c r="F27" s="1">
        <v>-7</v>
      </c>
      <c r="G27" s="1">
        <v>-15</v>
      </c>
      <c r="H27" s="1">
        <v>-11</v>
      </c>
      <c r="I27" s="1">
        <v>14</v>
      </c>
      <c r="J27" s="1">
        <v>20.7</v>
      </c>
    </row>
    <row r="28" spans="1:10" x14ac:dyDescent="0.3">
      <c r="A28" s="2" t="s">
        <v>38</v>
      </c>
      <c r="B28" s="2">
        <v>485</v>
      </c>
      <c r="C28" s="2">
        <v>441</v>
      </c>
      <c r="D28" s="2">
        <v>483</v>
      </c>
      <c r="E28" s="2">
        <v>506</v>
      </c>
      <c r="F28" s="2">
        <v>-3</v>
      </c>
      <c r="G28" s="2">
        <v>-18</v>
      </c>
      <c r="H28" s="2">
        <v>-9</v>
      </c>
      <c r="I28" s="2">
        <v>15.7</v>
      </c>
      <c r="J28" s="2">
        <v>21.3</v>
      </c>
    </row>
    <row r="29" spans="1:10" x14ac:dyDescent="0.3">
      <c r="A29" s="1" t="s">
        <v>39</v>
      </c>
      <c r="B29" s="1">
        <v>485</v>
      </c>
      <c r="C29" s="1">
        <v>466</v>
      </c>
      <c r="D29" s="1">
        <v>464</v>
      </c>
      <c r="E29" s="1">
        <v>503</v>
      </c>
      <c r="F29" s="1">
        <v>-8</v>
      </c>
      <c r="G29" s="1">
        <v>-21</v>
      </c>
      <c r="H29" s="1">
        <v>-18</v>
      </c>
      <c r="I29" s="1">
        <v>14.1</v>
      </c>
      <c r="J29" s="1">
        <v>19.399999999999999</v>
      </c>
    </row>
    <row r="30" spans="1:10" x14ac:dyDescent="0.3">
      <c r="A30" s="2" t="s">
        <v>40</v>
      </c>
      <c r="B30" s="2">
        <v>484</v>
      </c>
      <c r="C30" s="2">
        <v>445</v>
      </c>
      <c r="D30" s="2">
        <v>460</v>
      </c>
      <c r="E30" s="2">
        <v>486</v>
      </c>
      <c r="F30" s="2">
        <v>-16</v>
      </c>
      <c r="G30" s="2">
        <v>-24</v>
      </c>
      <c r="H30" s="2">
        <v>-25</v>
      </c>
      <c r="I30" s="2">
        <v>10.1</v>
      </c>
      <c r="J30" s="2">
        <v>18.8</v>
      </c>
    </row>
    <row r="31" spans="1:10" x14ac:dyDescent="0.3">
      <c r="A31" s="1" t="s">
        <v>41</v>
      </c>
      <c r="B31" s="1">
        <v>483</v>
      </c>
      <c r="C31" s="1">
        <v>456</v>
      </c>
      <c r="D31" s="1">
        <v>458</v>
      </c>
      <c r="E31" s="1">
        <v>497</v>
      </c>
      <c r="F31" s="1">
        <v>-4</v>
      </c>
      <c r="G31" s="1">
        <v>-18</v>
      </c>
      <c r="H31" s="1">
        <v>-16</v>
      </c>
      <c r="I31" s="1">
        <v>9.8000000000000007</v>
      </c>
      <c r="J31" s="1">
        <v>21.3</v>
      </c>
    </row>
    <row r="32" spans="1:10" x14ac:dyDescent="0.3">
      <c r="A32" s="2" t="s">
        <v>42</v>
      </c>
      <c r="B32" s="2">
        <v>483</v>
      </c>
      <c r="C32" s="2">
        <v>474</v>
      </c>
      <c r="D32" s="2">
        <v>468</v>
      </c>
      <c r="E32" s="2">
        <v>490</v>
      </c>
      <c r="F32" s="2">
        <v>6</v>
      </c>
      <c r="G32" s="2">
        <v>-7</v>
      </c>
      <c r="H32" s="2">
        <v>-3</v>
      </c>
      <c r="I32" s="2">
        <v>10.1</v>
      </c>
      <c r="J32" s="2">
        <v>15.8</v>
      </c>
    </row>
    <row r="33" spans="1:10" x14ac:dyDescent="0.3">
      <c r="A33" s="1" t="s">
        <v>43</v>
      </c>
      <c r="B33" s="1">
        <v>482</v>
      </c>
      <c r="C33" s="1">
        <v>462</v>
      </c>
      <c r="D33" s="1">
        <v>460</v>
      </c>
      <c r="E33" s="1">
        <v>501</v>
      </c>
      <c r="F33" s="1">
        <v>-3</v>
      </c>
      <c r="G33" s="1">
        <v>-15</v>
      </c>
      <c r="H33" s="1">
        <v>-12</v>
      </c>
      <c r="I33" s="1">
        <v>9</v>
      </c>
      <c r="J33" s="1">
        <v>18.600000000000001</v>
      </c>
    </row>
    <row r="34" spans="1:10" x14ac:dyDescent="0.3">
      <c r="A34" s="2" t="s">
        <v>44</v>
      </c>
      <c r="B34" s="2">
        <v>480</v>
      </c>
      <c r="C34" s="2">
        <v>452</v>
      </c>
      <c r="D34" s="2">
        <v>459</v>
      </c>
      <c r="E34" s="2">
        <v>495</v>
      </c>
      <c r="F34" s="2">
        <v>-6</v>
      </c>
      <c r="G34" s="2">
        <v>-21</v>
      </c>
      <c r="H34" s="2">
        <v>-13</v>
      </c>
      <c r="I34" s="2">
        <v>7.6</v>
      </c>
      <c r="J34" s="2">
        <v>19.7</v>
      </c>
    </row>
    <row r="35" spans="1:10" x14ac:dyDescent="0.3">
      <c r="A35" s="1" t="s">
        <v>45</v>
      </c>
      <c r="B35" s="1">
        <v>478</v>
      </c>
      <c r="C35" s="1">
        <v>460</v>
      </c>
      <c r="D35" s="1">
        <v>471</v>
      </c>
      <c r="E35" s="1">
        <v>506</v>
      </c>
      <c r="F35" s="1">
        <v>-16</v>
      </c>
      <c r="G35" s="1">
        <v>-29</v>
      </c>
      <c r="H35" s="1">
        <v>-19</v>
      </c>
      <c r="I35" s="1">
        <v>8.9</v>
      </c>
      <c r="J35" s="1">
        <v>16</v>
      </c>
    </row>
    <row r="36" spans="1:10" x14ac:dyDescent="0.3">
      <c r="A36" s="2" t="s">
        <v>46</v>
      </c>
      <c r="B36" s="2">
        <v>477</v>
      </c>
      <c r="C36" s="2">
        <v>451</v>
      </c>
      <c r="D36" s="2">
        <v>457</v>
      </c>
      <c r="E36" s="2">
        <v>499</v>
      </c>
      <c r="F36" s="2">
        <v>-7</v>
      </c>
      <c r="G36" s="2">
        <v>-23</v>
      </c>
      <c r="H36" s="2">
        <v>-16</v>
      </c>
      <c r="I36" s="2">
        <v>7</v>
      </c>
      <c r="J36" s="2">
        <v>18.399999999999999</v>
      </c>
    </row>
    <row r="37" spans="1:10" x14ac:dyDescent="0.3">
      <c r="A37" s="1" t="s">
        <v>47</v>
      </c>
      <c r="B37" s="1">
        <v>476</v>
      </c>
      <c r="C37" s="1">
        <v>453</v>
      </c>
      <c r="D37" s="1">
        <v>455</v>
      </c>
      <c r="E37" s="1">
        <v>464</v>
      </c>
      <c r="F37" s="1">
        <v>-6</v>
      </c>
      <c r="G37" s="1">
        <v>-22</v>
      </c>
      <c r="H37" s="1">
        <v>-8</v>
      </c>
      <c r="I37" s="1">
        <v>7.8</v>
      </c>
      <c r="J37" s="1">
        <v>20.3</v>
      </c>
    </row>
    <row r="38" spans="1:10" x14ac:dyDescent="0.3">
      <c r="A38" s="2" t="s">
        <v>48</v>
      </c>
      <c r="B38" s="2">
        <v>475</v>
      </c>
      <c r="C38" s="2">
        <v>448</v>
      </c>
      <c r="D38" s="2">
        <v>469</v>
      </c>
      <c r="E38" s="2">
        <v>497</v>
      </c>
      <c r="F38" s="2">
        <v>13</v>
      </c>
      <c r="G38" s="2">
        <v>1</v>
      </c>
      <c r="H38" s="2">
        <v>5</v>
      </c>
      <c r="I38" s="2">
        <v>11</v>
      </c>
      <c r="J38" s="2">
        <v>21.1</v>
      </c>
    </row>
    <row r="39" spans="1:10" x14ac:dyDescent="0.3">
      <c r="A39" s="1" t="s">
        <v>49</v>
      </c>
      <c r="B39" s="1">
        <v>474</v>
      </c>
      <c r="C39" s="1">
        <v>443</v>
      </c>
      <c r="D39" s="1">
        <v>458</v>
      </c>
      <c r="E39" s="1">
        <v>506</v>
      </c>
      <c r="F39" s="1" t="s">
        <v>15</v>
      </c>
      <c r="G39" s="1" t="s">
        <v>15</v>
      </c>
      <c r="H39" s="1" t="s">
        <v>15</v>
      </c>
      <c r="I39" s="1">
        <v>11.4</v>
      </c>
      <c r="J39" s="1">
        <v>25</v>
      </c>
    </row>
    <row r="40" spans="1:10" x14ac:dyDescent="0.3">
      <c r="A40" s="2" t="s">
        <v>50</v>
      </c>
      <c r="B40" s="2">
        <v>470</v>
      </c>
      <c r="C40" s="2">
        <v>453</v>
      </c>
      <c r="D40" s="2">
        <v>452</v>
      </c>
      <c r="E40" s="2">
        <v>491</v>
      </c>
      <c r="F40" s="2">
        <v>-8</v>
      </c>
      <c r="G40" s="2">
        <v>-24</v>
      </c>
      <c r="H40" s="2">
        <v>-17</v>
      </c>
      <c r="I40" s="2">
        <v>9.6999999999999993</v>
      </c>
      <c r="J40" s="2">
        <v>22</v>
      </c>
    </row>
    <row r="41" spans="1:10" x14ac:dyDescent="0.3">
      <c r="A41" s="1" t="s">
        <v>51</v>
      </c>
      <c r="B41" s="1">
        <v>468</v>
      </c>
      <c r="C41" s="1">
        <v>430</v>
      </c>
      <c r="D41" s="1">
        <v>460</v>
      </c>
      <c r="E41" s="1">
        <v>507</v>
      </c>
      <c r="F41" s="1">
        <v>-25</v>
      </c>
      <c r="G41" s="1">
        <v>-45</v>
      </c>
      <c r="H41" s="1">
        <v>-23</v>
      </c>
      <c r="I41" s="1">
        <v>6.7</v>
      </c>
      <c r="J41" s="1">
        <v>21.6</v>
      </c>
    </row>
    <row r="42" spans="1:10" x14ac:dyDescent="0.3">
      <c r="A42" s="2" t="s">
        <v>52</v>
      </c>
      <c r="B42" s="2">
        <v>458</v>
      </c>
      <c r="C42" s="2">
        <v>433</v>
      </c>
      <c r="D42" s="2">
        <v>453</v>
      </c>
      <c r="E42" s="2">
        <v>476</v>
      </c>
      <c r="F42" s="2">
        <v>26</v>
      </c>
      <c r="G42" s="2">
        <v>15</v>
      </c>
      <c r="H42" s="2">
        <v>21</v>
      </c>
      <c r="I42" s="2">
        <v>10.3</v>
      </c>
      <c r="J42" s="2">
        <v>26.6</v>
      </c>
    </row>
    <row r="43" spans="1:10" x14ac:dyDescent="0.3">
      <c r="A43" s="1" t="s">
        <v>53</v>
      </c>
      <c r="B43" s="1">
        <v>457</v>
      </c>
      <c r="C43" s="1">
        <v>392</v>
      </c>
      <c r="D43" s="1">
        <v>443</v>
      </c>
      <c r="E43" s="1">
        <v>461</v>
      </c>
      <c r="F43" s="1" t="s">
        <v>15</v>
      </c>
      <c r="G43" s="1" t="s">
        <v>15</v>
      </c>
      <c r="H43" s="1" t="s">
        <v>15</v>
      </c>
      <c r="I43" s="1">
        <v>4.2</v>
      </c>
      <c r="J43" s="1">
        <v>26</v>
      </c>
    </row>
    <row r="44" spans="1:10" x14ac:dyDescent="0.3">
      <c r="A44" s="2" t="s">
        <v>54</v>
      </c>
      <c r="B44" s="2">
        <v>453</v>
      </c>
      <c r="C44" s="2">
        <v>415</v>
      </c>
      <c r="D44" s="2">
        <v>439</v>
      </c>
      <c r="E44" s="2">
        <v>463</v>
      </c>
      <c r="F44" s="2">
        <v>-13</v>
      </c>
      <c r="G44" s="2">
        <v>-31</v>
      </c>
      <c r="H44" s="2">
        <v>-27</v>
      </c>
      <c r="I44" s="2">
        <v>8.3000000000000007</v>
      </c>
      <c r="J44" s="2">
        <v>29.4</v>
      </c>
    </row>
    <row r="45" spans="1:10" x14ac:dyDescent="0.3">
      <c r="A45" s="1" t="s">
        <v>55</v>
      </c>
      <c r="B45" s="1">
        <v>448</v>
      </c>
      <c r="C45" s="1">
        <v>418</v>
      </c>
      <c r="D45" s="1">
        <v>431</v>
      </c>
      <c r="E45" s="1">
        <v>478</v>
      </c>
      <c r="F45" s="1">
        <v>-1</v>
      </c>
      <c r="G45" s="1">
        <v>-8</v>
      </c>
      <c r="H45" s="1">
        <v>-9</v>
      </c>
      <c r="I45" s="1">
        <v>3.6</v>
      </c>
      <c r="J45" s="1">
        <v>29.3</v>
      </c>
    </row>
    <row r="46" spans="1:10" x14ac:dyDescent="0.3">
      <c r="A46" s="2" t="s">
        <v>56</v>
      </c>
      <c r="B46" s="2">
        <v>445</v>
      </c>
      <c r="C46" s="2">
        <v>423</v>
      </c>
      <c r="D46" s="2">
        <v>405</v>
      </c>
      <c r="E46" s="2">
        <v>462</v>
      </c>
      <c r="F46" s="2">
        <v>9</v>
      </c>
      <c r="G46" s="2">
        <v>-7</v>
      </c>
      <c r="H46" s="2">
        <v>-4</v>
      </c>
      <c r="I46" s="2">
        <v>2.8</v>
      </c>
      <c r="J46" s="2">
        <v>30.2</v>
      </c>
    </row>
    <row r="47" spans="1:10" x14ac:dyDescent="0.3">
      <c r="A47" s="1" t="s">
        <v>57</v>
      </c>
      <c r="B47" s="1">
        <v>442</v>
      </c>
      <c r="C47" s="1">
        <v>436</v>
      </c>
      <c r="D47" s="1">
        <v>403</v>
      </c>
      <c r="E47" s="1">
        <v>466</v>
      </c>
      <c r="F47" s="1">
        <v>-1</v>
      </c>
      <c r="G47" s="1">
        <v>-12</v>
      </c>
      <c r="H47" s="1">
        <v>-9</v>
      </c>
      <c r="I47" s="1">
        <v>2.6</v>
      </c>
      <c r="J47" s="1">
        <v>28.8</v>
      </c>
    </row>
    <row r="48" spans="1:10" x14ac:dyDescent="0.3">
      <c r="A48" s="2" t="s">
        <v>58</v>
      </c>
      <c r="B48" s="2">
        <v>442</v>
      </c>
      <c r="C48" s="2">
        <v>436</v>
      </c>
      <c r="D48" s="2">
        <v>433</v>
      </c>
      <c r="E48" s="2">
        <v>444</v>
      </c>
      <c r="F48" s="2">
        <v>-23</v>
      </c>
      <c r="G48" s="2">
        <v>-38</v>
      </c>
      <c r="H48" s="2">
        <v>-25</v>
      </c>
      <c r="I48" s="2">
        <v>8.8000000000000007</v>
      </c>
      <c r="J48" s="2">
        <v>29</v>
      </c>
    </row>
    <row r="49" spans="1:10" x14ac:dyDescent="0.3">
      <c r="A49" s="1" t="s">
        <v>59</v>
      </c>
      <c r="B49" s="1">
        <v>441</v>
      </c>
      <c r="C49" s="1">
        <v>422</v>
      </c>
      <c r="D49" s="1">
        <v>450</v>
      </c>
      <c r="E49" s="1">
        <v>490</v>
      </c>
      <c r="F49" s="1">
        <v>-6</v>
      </c>
      <c r="G49" s="1">
        <v>-14</v>
      </c>
      <c r="H49" s="1">
        <v>-9</v>
      </c>
      <c r="I49" s="1">
        <v>5.9</v>
      </c>
      <c r="J49" s="1">
        <v>27.6</v>
      </c>
    </row>
    <row r="50" spans="1:10" x14ac:dyDescent="0.3">
      <c r="A50" s="2" t="s">
        <v>60</v>
      </c>
      <c r="B50" s="2">
        <v>439</v>
      </c>
      <c r="C50" s="2">
        <v>426</v>
      </c>
      <c r="D50" s="2">
        <v>435</v>
      </c>
      <c r="E50" s="2">
        <v>496</v>
      </c>
      <c r="F50" s="2">
        <v>-6</v>
      </c>
      <c r="G50" s="2">
        <v>-4</v>
      </c>
      <c r="H50" s="2">
        <v>-7</v>
      </c>
      <c r="I50" s="2">
        <v>3.4</v>
      </c>
      <c r="J50" s="2">
        <v>33</v>
      </c>
    </row>
    <row r="51" spans="1:10" x14ac:dyDescent="0.3">
      <c r="A51" s="1" t="s">
        <v>61</v>
      </c>
      <c r="B51" s="1">
        <v>438</v>
      </c>
      <c r="C51" s="1">
        <v>405</v>
      </c>
      <c r="D51" s="1">
        <v>407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3</v>
      </c>
      <c r="J51" s="1">
        <v>35.1</v>
      </c>
    </row>
    <row r="52" spans="1:10" x14ac:dyDescent="0.3">
      <c r="A52" s="2" t="s">
        <v>62</v>
      </c>
      <c r="B52" s="2">
        <v>438</v>
      </c>
      <c r="C52" s="2" t="s">
        <v>15</v>
      </c>
      <c r="D52" s="2" t="s">
        <v>15</v>
      </c>
      <c r="E52" s="2">
        <v>402</v>
      </c>
      <c r="F52" s="2">
        <v>83</v>
      </c>
      <c r="G52" s="2" t="s">
        <v>15</v>
      </c>
      <c r="H52" s="2" t="s">
        <v>15</v>
      </c>
      <c r="I52" s="2" t="s">
        <v>15</v>
      </c>
      <c r="J52" s="2" t="s">
        <v>15</v>
      </c>
    </row>
    <row r="53" spans="1:10" x14ac:dyDescent="0.3">
      <c r="A53" s="1" t="s">
        <v>63</v>
      </c>
      <c r="B53" s="1">
        <v>435</v>
      </c>
      <c r="C53" s="1">
        <v>418</v>
      </c>
      <c r="D53" s="1">
        <v>411</v>
      </c>
      <c r="E53" s="1">
        <v>423</v>
      </c>
      <c r="F53" s="1">
        <v>32</v>
      </c>
      <c r="G53" s="1">
        <v>13</v>
      </c>
      <c r="H53" s="1">
        <v>5</v>
      </c>
      <c r="I53" s="1">
        <v>1.8</v>
      </c>
      <c r="J53" s="1">
        <v>33</v>
      </c>
    </row>
    <row r="54" spans="1:10" x14ac:dyDescent="0.3">
      <c r="A54" s="2" t="s">
        <v>64</v>
      </c>
      <c r="B54" s="2">
        <v>435</v>
      </c>
      <c r="C54" s="2">
        <v>408</v>
      </c>
      <c r="D54" s="2">
        <v>433</v>
      </c>
      <c r="E54" s="2">
        <v>437</v>
      </c>
      <c r="F54" s="2" t="s">
        <v>15</v>
      </c>
      <c r="G54" s="2" t="s">
        <v>15</v>
      </c>
      <c r="H54" s="2" t="s">
        <v>15</v>
      </c>
      <c r="I54" s="2">
        <v>1.9</v>
      </c>
      <c r="J54" s="2">
        <v>27.8</v>
      </c>
    </row>
    <row r="55" spans="1:10" x14ac:dyDescent="0.3">
      <c r="A55" s="1" t="s">
        <v>65</v>
      </c>
      <c r="B55" s="1">
        <v>434</v>
      </c>
      <c r="C55" s="1">
        <v>418</v>
      </c>
      <c r="D55" s="1">
        <v>416</v>
      </c>
      <c r="E55" s="1">
        <v>452</v>
      </c>
      <c r="F55" s="1">
        <v>2</v>
      </c>
      <c r="G55" s="1">
        <v>-1</v>
      </c>
      <c r="H55" s="1">
        <v>2</v>
      </c>
      <c r="I55" s="1">
        <v>5</v>
      </c>
      <c r="J55" s="1">
        <v>35.799999999999997</v>
      </c>
    </row>
    <row r="56" spans="1:10" x14ac:dyDescent="0.3">
      <c r="A56" s="2" t="s">
        <v>66</v>
      </c>
      <c r="B56" s="2">
        <v>434</v>
      </c>
      <c r="C56" s="2">
        <v>423</v>
      </c>
      <c r="D56" s="2">
        <v>424</v>
      </c>
      <c r="E56" s="2">
        <v>461</v>
      </c>
      <c r="F56" s="2">
        <v>-7</v>
      </c>
      <c r="G56" s="2">
        <v>-16</v>
      </c>
      <c r="H56" s="2">
        <v>-6</v>
      </c>
      <c r="I56" s="2">
        <v>3.3</v>
      </c>
      <c r="J56" s="2">
        <v>31.4</v>
      </c>
    </row>
    <row r="57" spans="1:10" x14ac:dyDescent="0.3">
      <c r="A57" s="1" t="s">
        <v>67</v>
      </c>
      <c r="B57" s="1">
        <v>432</v>
      </c>
      <c r="C57" s="1">
        <v>392</v>
      </c>
      <c r="D57" s="1">
        <v>407</v>
      </c>
      <c r="E57" s="1">
        <v>476</v>
      </c>
      <c r="F57" s="1">
        <v>23</v>
      </c>
      <c r="G57" s="1">
        <v>13</v>
      </c>
      <c r="H57" s="1">
        <v>13</v>
      </c>
      <c r="I57" s="1">
        <v>1.2</v>
      </c>
      <c r="J57" s="1">
        <v>36.9</v>
      </c>
    </row>
    <row r="58" spans="1:10" x14ac:dyDescent="0.3">
      <c r="A58" s="2" t="s">
        <v>68</v>
      </c>
      <c r="B58" s="2">
        <v>429</v>
      </c>
      <c r="C58" s="2">
        <v>415</v>
      </c>
      <c r="D58" s="2">
        <v>417</v>
      </c>
      <c r="E58" s="2">
        <v>437</v>
      </c>
      <c r="F58" s="2">
        <v>-18</v>
      </c>
      <c r="G58" s="2">
        <v>-26</v>
      </c>
      <c r="H58" s="2">
        <v>-23</v>
      </c>
      <c r="I58" s="2">
        <v>3.4</v>
      </c>
      <c r="J58" s="2">
        <v>34.1</v>
      </c>
    </row>
    <row r="59" spans="1:10" x14ac:dyDescent="0.3">
      <c r="A59" s="1" t="s">
        <v>69</v>
      </c>
      <c r="B59" s="1">
        <v>425</v>
      </c>
      <c r="C59" s="1">
        <v>413</v>
      </c>
      <c r="D59" s="1">
        <v>419</v>
      </c>
      <c r="E59" s="1">
        <v>442</v>
      </c>
      <c r="F59" s="1">
        <v>-3</v>
      </c>
      <c r="G59" s="1">
        <v>-16</v>
      </c>
      <c r="H59" s="1">
        <v>-9</v>
      </c>
      <c r="I59" s="1">
        <v>4.8</v>
      </c>
      <c r="J59" s="1">
        <v>38.5</v>
      </c>
    </row>
    <row r="60" spans="1:10" x14ac:dyDescent="0.3">
      <c r="A60" s="2" t="s">
        <v>70</v>
      </c>
      <c r="B60" s="2">
        <v>424</v>
      </c>
      <c r="C60" s="2">
        <v>374</v>
      </c>
      <c r="D60" s="2">
        <v>419</v>
      </c>
      <c r="E60" s="2">
        <v>443</v>
      </c>
      <c r="F60" s="2">
        <v>12</v>
      </c>
      <c r="G60" s="2">
        <v>-4</v>
      </c>
      <c r="H60" s="2">
        <v>-6</v>
      </c>
      <c r="I60" s="2">
        <v>1.4</v>
      </c>
      <c r="J60" s="2">
        <v>38.6</v>
      </c>
    </row>
    <row r="61" spans="1:10" x14ac:dyDescent="0.3">
      <c r="A61" s="1" t="s">
        <v>71</v>
      </c>
      <c r="B61" s="1">
        <v>424</v>
      </c>
      <c r="C61" s="1">
        <v>416</v>
      </c>
      <c r="D61" s="1">
        <v>387</v>
      </c>
      <c r="E61" s="1">
        <v>452</v>
      </c>
      <c r="F61" s="1">
        <v>13</v>
      </c>
      <c r="G61" s="1">
        <v>1</v>
      </c>
      <c r="H61" s="1">
        <v>3</v>
      </c>
      <c r="I61" s="1">
        <v>0.9</v>
      </c>
      <c r="J61" s="1">
        <v>36.700000000000003</v>
      </c>
    </row>
    <row r="62" spans="1:10" x14ac:dyDescent="0.3">
      <c r="A62" s="2" t="s">
        <v>72</v>
      </c>
      <c r="B62" s="2">
        <v>422</v>
      </c>
      <c r="C62" s="2">
        <v>384</v>
      </c>
      <c r="D62" s="2">
        <v>416</v>
      </c>
      <c r="E62" s="2">
        <v>413</v>
      </c>
      <c r="F62" s="2">
        <v>38</v>
      </c>
      <c r="G62" s="2">
        <v>10</v>
      </c>
      <c r="H62" s="2">
        <v>26</v>
      </c>
      <c r="I62" s="2">
        <v>2.2999999999999998</v>
      </c>
      <c r="J62" s="2">
        <v>36.200000000000003</v>
      </c>
    </row>
    <row r="63" spans="1:10" x14ac:dyDescent="0.3">
      <c r="A63" s="1" t="s">
        <v>73</v>
      </c>
      <c r="B63" s="1">
        <v>422</v>
      </c>
      <c r="C63" s="1">
        <v>404</v>
      </c>
      <c r="D63" s="1">
        <v>410</v>
      </c>
      <c r="E63" s="1">
        <v>452</v>
      </c>
      <c r="F63" s="1">
        <v>5</v>
      </c>
      <c r="G63" s="1">
        <v>-7</v>
      </c>
      <c r="H63" s="1">
        <v>-4</v>
      </c>
      <c r="I63" s="1">
        <v>1.5</v>
      </c>
      <c r="J63" s="1">
        <v>39</v>
      </c>
    </row>
    <row r="64" spans="1:10" x14ac:dyDescent="0.3">
      <c r="A64" s="2" t="s">
        <v>74</v>
      </c>
      <c r="B64" s="2">
        <v>421</v>
      </c>
      <c r="C64" s="2">
        <v>387</v>
      </c>
      <c r="D64" s="2">
        <v>405</v>
      </c>
      <c r="E64" s="2">
        <v>425</v>
      </c>
      <c r="F64" s="2">
        <v>0</v>
      </c>
      <c r="G64" s="2">
        <v>-18</v>
      </c>
      <c r="H64" s="2">
        <v>-12</v>
      </c>
      <c r="I64" s="2">
        <v>4.0999999999999996</v>
      </c>
      <c r="J64" s="2">
        <v>41.9</v>
      </c>
    </row>
    <row r="65" spans="1:10" x14ac:dyDescent="0.3">
      <c r="A65" s="1" t="s">
        <v>75</v>
      </c>
      <c r="B65" s="1">
        <v>420</v>
      </c>
      <c r="C65" s="1">
        <v>385</v>
      </c>
      <c r="D65" s="1">
        <v>414</v>
      </c>
      <c r="E65" s="1">
        <v>449</v>
      </c>
      <c r="F65" s="1">
        <v>-4</v>
      </c>
      <c r="G65" s="1">
        <v>-1</v>
      </c>
      <c r="H65" s="1">
        <v>-12</v>
      </c>
      <c r="I65" s="1">
        <v>1.4</v>
      </c>
      <c r="J65" s="1">
        <v>41.1</v>
      </c>
    </row>
    <row r="66" spans="1:10" x14ac:dyDescent="0.3">
      <c r="A66" s="2" t="s">
        <v>76</v>
      </c>
      <c r="B66" s="2">
        <v>419</v>
      </c>
      <c r="C66" s="2">
        <v>393</v>
      </c>
      <c r="D66" s="2">
        <v>397</v>
      </c>
      <c r="E66" s="2">
        <v>484</v>
      </c>
      <c r="F66" s="2">
        <v>3</v>
      </c>
      <c r="G66" s="2">
        <v>5</v>
      </c>
      <c r="H66" s="2">
        <v>-11</v>
      </c>
      <c r="I66" s="2">
        <v>0.8</v>
      </c>
      <c r="J66" s="2">
        <v>42.3</v>
      </c>
    </row>
    <row r="67" spans="1:10" x14ac:dyDescent="0.3">
      <c r="A67" s="1" t="s">
        <v>77</v>
      </c>
      <c r="B67" s="1">
        <v>414</v>
      </c>
      <c r="C67" s="1">
        <v>399</v>
      </c>
      <c r="D67" s="1">
        <v>381</v>
      </c>
      <c r="E67" s="1">
        <v>432</v>
      </c>
      <c r="F67" s="1">
        <v>3</v>
      </c>
      <c r="G67" s="1">
        <v>-9</v>
      </c>
      <c r="H67" s="1">
        <v>-2</v>
      </c>
      <c r="I67" s="1">
        <v>1.1000000000000001</v>
      </c>
      <c r="J67" s="1">
        <v>43.9</v>
      </c>
    </row>
    <row r="68" spans="1:10" x14ac:dyDescent="0.3">
      <c r="A68" s="2" t="s">
        <v>78</v>
      </c>
      <c r="B68" s="2">
        <v>414</v>
      </c>
      <c r="C68" s="2">
        <v>408</v>
      </c>
      <c r="D68" s="2">
        <v>388</v>
      </c>
      <c r="E68" s="2">
        <v>453</v>
      </c>
      <c r="F68" s="2">
        <v>4</v>
      </c>
      <c r="G68" s="2">
        <v>-7</v>
      </c>
      <c r="H68" s="2">
        <v>-7</v>
      </c>
      <c r="I68" s="2">
        <v>0.5</v>
      </c>
      <c r="J68" s="2">
        <v>41.8</v>
      </c>
    </row>
    <row r="69" spans="1:10" x14ac:dyDescent="0.3">
      <c r="A69" s="1" t="s">
        <v>79</v>
      </c>
      <c r="B69" s="1">
        <v>413</v>
      </c>
      <c r="C69" s="1">
        <v>387</v>
      </c>
      <c r="D69" s="1">
        <v>390</v>
      </c>
      <c r="E69" s="1">
        <v>426</v>
      </c>
      <c r="F69" s="1">
        <v>23</v>
      </c>
      <c r="G69" s="1">
        <v>5</v>
      </c>
      <c r="H69" s="1">
        <v>1</v>
      </c>
      <c r="I69" s="1">
        <v>0.6</v>
      </c>
      <c r="J69" s="1">
        <v>44</v>
      </c>
    </row>
    <row r="70" spans="1:10" x14ac:dyDescent="0.3">
      <c r="A70" s="2" t="s">
        <v>80</v>
      </c>
      <c r="B70" s="2">
        <v>411</v>
      </c>
      <c r="C70" s="2">
        <v>379</v>
      </c>
      <c r="D70" s="2">
        <v>412</v>
      </c>
      <c r="E70" s="2">
        <v>427</v>
      </c>
      <c r="F70" s="2">
        <v>0</v>
      </c>
      <c r="G70" s="2">
        <v>-2</v>
      </c>
      <c r="H70" s="2">
        <v>-7</v>
      </c>
      <c r="I70" s="2">
        <v>4.5999999999999996</v>
      </c>
      <c r="J70" s="2">
        <v>43.5</v>
      </c>
    </row>
    <row r="71" spans="1:10" x14ac:dyDescent="0.3">
      <c r="A71" s="1" t="s">
        <v>81</v>
      </c>
      <c r="B71" s="1">
        <v>409</v>
      </c>
      <c r="C71" s="1">
        <v>374</v>
      </c>
      <c r="D71" s="1">
        <v>422</v>
      </c>
      <c r="E71" s="1">
        <v>388</v>
      </c>
      <c r="F71" s="1" t="s">
        <v>15</v>
      </c>
      <c r="G71" s="1" t="s">
        <v>15</v>
      </c>
      <c r="H71" s="1" t="s">
        <v>15</v>
      </c>
      <c r="I71" s="1">
        <v>4.8</v>
      </c>
      <c r="J71" s="1">
        <v>42.9</v>
      </c>
    </row>
    <row r="72" spans="1:10" x14ac:dyDescent="0.3">
      <c r="A72" s="2" t="s">
        <v>82</v>
      </c>
      <c r="B72" s="2">
        <v>409</v>
      </c>
      <c r="C72" s="2">
        <v>408</v>
      </c>
      <c r="D72" s="2">
        <v>377</v>
      </c>
      <c r="E72" s="2">
        <v>406</v>
      </c>
      <c r="F72" s="2">
        <v>6</v>
      </c>
      <c r="G72" s="2">
        <v>-2</v>
      </c>
      <c r="H72" s="2">
        <v>-2</v>
      </c>
      <c r="I72" s="2">
        <v>1.8</v>
      </c>
      <c r="J72" s="2">
        <v>43.8</v>
      </c>
    </row>
    <row r="73" spans="1:10" x14ac:dyDescent="0.3">
      <c r="A73" s="1" t="s">
        <v>83</v>
      </c>
      <c r="B73" s="1">
        <v>407</v>
      </c>
      <c r="C73" s="1">
        <v>363</v>
      </c>
      <c r="D73" s="1">
        <v>388</v>
      </c>
      <c r="E73" s="1">
        <v>408</v>
      </c>
      <c r="F73" s="1">
        <v>32</v>
      </c>
      <c r="G73" s="1">
        <v>20</v>
      </c>
      <c r="H73" s="1">
        <v>26</v>
      </c>
      <c r="I73" s="1">
        <v>0.3</v>
      </c>
      <c r="J73" s="1">
        <v>48.1</v>
      </c>
    </row>
    <row r="74" spans="1:10" x14ac:dyDescent="0.3">
      <c r="A74" s="2" t="s">
        <v>84</v>
      </c>
      <c r="B74" s="2">
        <v>406</v>
      </c>
      <c r="C74" s="2">
        <v>390</v>
      </c>
      <c r="D74" s="2">
        <v>382</v>
      </c>
      <c r="E74" s="2">
        <v>436</v>
      </c>
      <c r="F74" s="2">
        <v>-2</v>
      </c>
      <c r="G74" s="2">
        <v>-18</v>
      </c>
      <c r="H74" s="2">
        <v>-9</v>
      </c>
      <c r="I74" s="2">
        <v>0.5</v>
      </c>
      <c r="J74" s="2">
        <v>46.6</v>
      </c>
    </row>
    <row r="75" spans="1:10" x14ac:dyDescent="0.3">
      <c r="A75" s="1" t="s">
        <v>85</v>
      </c>
      <c r="B75" s="1">
        <v>393</v>
      </c>
      <c r="C75" s="1">
        <v>385</v>
      </c>
      <c r="D75" s="1">
        <v>366</v>
      </c>
      <c r="E75" s="1">
        <v>422</v>
      </c>
      <c r="F75" s="1" t="s">
        <v>15</v>
      </c>
      <c r="G75" s="1" t="s">
        <v>15</v>
      </c>
      <c r="H75" s="1" t="s">
        <v>15</v>
      </c>
      <c r="I75" s="1">
        <v>0.2</v>
      </c>
      <c r="J75" s="1">
        <v>53.6</v>
      </c>
    </row>
    <row r="76" spans="1:10" x14ac:dyDescent="0.3">
      <c r="A76" s="2" t="s">
        <v>86</v>
      </c>
      <c r="B76" s="2">
        <v>393</v>
      </c>
      <c r="C76" s="2">
        <v>389</v>
      </c>
      <c r="D76" s="2">
        <v>367</v>
      </c>
      <c r="E76" s="2">
        <v>403</v>
      </c>
      <c r="F76" s="2">
        <v>-13</v>
      </c>
      <c r="G76" s="2">
        <v>-12</v>
      </c>
      <c r="H76" s="2">
        <v>-11</v>
      </c>
      <c r="I76" s="2">
        <v>1.2</v>
      </c>
      <c r="J76" s="2">
        <v>48.8</v>
      </c>
    </row>
    <row r="77" spans="1:10" x14ac:dyDescent="0.3">
      <c r="A77" s="1" t="s">
        <v>87</v>
      </c>
      <c r="B77" s="1">
        <v>389</v>
      </c>
      <c r="C77" s="1">
        <v>365</v>
      </c>
      <c r="D77" s="1">
        <v>364</v>
      </c>
      <c r="E77" s="1">
        <v>427</v>
      </c>
      <c r="F77" s="1">
        <v>6</v>
      </c>
      <c r="G77" s="1">
        <v>7</v>
      </c>
      <c r="H77" s="1">
        <v>-2</v>
      </c>
      <c r="I77" s="1">
        <v>0.1</v>
      </c>
      <c r="J77" s="1">
        <v>60.9</v>
      </c>
    </row>
    <row r="78" spans="1:10" x14ac:dyDescent="0.3">
      <c r="A78" s="2" t="s">
        <v>88</v>
      </c>
      <c r="B78" s="2">
        <v>385</v>
      </c>
      <c r="C78" s="2">
        <v>366</v>
      </c>
      <c r="D78" s="2">
        <v>346</v>
      </c>
      <c r="E78" s="2">
        <v>401</v>
      </c>
      <c r="F78" s="2">
        <v>12</v>
      </c>
      <c r="G78" s="2">
        <v>2</v>
      </c>
      <c r="H78" s="2">
        <v>3</v>
      </c>
      <c r="I78" s="2">
        <v>0.2</v>
      </c>
      <c r="J78" s="2">
        <v>61.3</v>
      </c>
    </row>
    <row r="79" spans="1:10" x14ac:dyDescent="0.3">
      <c r="A79" s="1" t="s">
        <v>89</v>
      </c>
      <c r="B79" s="1">
        <v>382</v>
      </c>
      <c r="C79" s="1">
        <v>347</v>
      </c>
      <c r="D79" s="1">
        <v>366</v>
      </c>
      <c r="E79" s="1" t="s">
        <v>15</v>
      </c>
      <c r="F79" s="1">
        <v>35</v>
      </c>
      <c r="G79" s="1">
        <v>18</v>
      </c>
      <c r="H79" s="1">
        <v>29</v>
      </c>
      <c r="I79" s="1">
        <v>0</v>
      </c>
      <c r="J79" s="1">
        <v>61.7</v>
      </c>
    </row>
    <row r="80" spans="1:10" x14ac:dyDescent="0.3">
      <c r="A80" s="2" t="s">
        <v>90</v>
      </c>
      <c r="B80" s="2">
        <v>378</v>
      </c>
      <c r="C80" s="2">
        <v>357</v>
      </c>
      <c r="D80" s="2">
        <v>380</v>
      </c>
      <c r="E80" s="2">
        <v>389</v>
      </c>
      <c r="F80" s="2">
        <v>-1</v>
      </c>
      <c r="G80" s="2">
        <v>-1</v>
      </c>
      <c r="H80" s="2">
        <v>-9</v>
      </c>
      <c r="I80" s="2">
        <v>0.9</v>
      </c>
      <c r="J80" s="2">
        <v>55.8</v>
      </c>
    </row>
    <row r="81" spans="1:10" x14ac:dyDescent="0.3">
      <c r="A81" s="1" t="s">
        <v>91</v>
      </c>
      <c r="B81" s="1">
        <v>373</v>
      </c>
      <c r="C81" s="1">
        <v>367</v>
      </c>
      <c r="D81" s="1">
        <v>371</v>
      </c>
      <c r="E81" s="1">
        <v>434</v>
      </c>
      <c r="F81" s="1">
        <v>17</v>
      </c>
      <c r="G81" s="1">
        <v>20</v>
      </c>
      <c r="H81" s="1">
        <v>16</v>
      </c>
      <c r="I81" s="1">
        <v>0.3</v>
      </c>
      <c r="J81" s="1">
        <v>64.3</v>
      </c>
    </row>
    <row r="82" spans="1:10" x14ac:dyDescent="0.3">
      <c r="A82" s="2" t="s">
        <v>92</v>
      </c>
      <c r="B82" s="2">
        <v>372</v>
      </c>
      <c r="C82" s="2">
        <v>331</v>
      </c>
      <c r="D82" s="2">
        <v>377</v>
      </c>
      <c r="E82" s="2">
        <v>358</v>
      </c>
      <c r="F82" s="2" t="s">
        <v>15</v>
      </c>
      <c r="G82" s="2" t="s">
        <v>15</v>
      </c>
      <c r="H82" s="2" t="s">
        <v>15</v>
      </c>
      <c r="I82" s="2">
        <v>1.1000000000000001</v>
      </c>
      <c r="J82" s="2">
        <v>58.4</v>
      </c>
    </row>
    <row r="83" spans="1:10" x14ac:dyDescent="0.3">
      <c r="A83" s="1" t="s">
        <v>93</v>
      </c>
      <c r="B83" s="1">
        <v>369</v>
      </c>
      <c r="C83" s="1">
        <v>348</v>
      </c>
      <c r="D83" s="1">
        <v>376</v>
      </c>
      <c r="E83" s="1">
        <v>354</v>
      </c>
      <c r="F83" s="1" t="s">
        <v>15</v>
      </c>
      <c r="G83" s="1" t="s">
        <v>15</v>
      </c>
      <c r="H83" s="1" t="s">
        <v>15</v>
      </c>
      <c r="I83" s="1">
        <v>0.8</v>
      </c>
      <c r="J83" s="1">
        <v>58.1</v>
      </c>
    </row>
    <row r="84" spans="1:10" x14ac:dyDescent="0.3">
      <c r="A84" s="2" t="s">
        <v>94</v>
      </c>
      <c r="B84" s="2">
        <v>363</v>
      </c>
      <c r="C84" s="2">
        <v>344</v>
      </c>
      <c r="D84" s="2">
        <v>364</v>
      </c>
      <c r="E84" s="2">
        <v>388</v>
      </c>
      <c r="F84" s="2" t="s">
        <v>15</v>
      </c>
      <c r="G84" s="2" t="s">
        <v>15</v>
      </c>
      <c r="H84" s="2" t="s">
        <v>15</v>
      </c>
      <c r="I84" s="2">
        <v>0</v>
      </c>
      <c r="J84" s="2">
        <v>70.900000000000006</v>
      </c>
    </row>
    <row r="85" spans="1:10" x14ac:dyDescent="0.3">
      <c r="A85" s="1" t="s">
        <v>95</v>
      </c>
      <c r="B85" s="1">
        <v>361</v>
      </c>
      <c r="C85" s="1">
        <v>346</v>
      </c>
      <c r="D85" s="1">
        <v>339</v>
      </c>
      <c r="E85" s="1">
        <v>379</v>
      </c>
      <c r="F85" s="1">
        <v>0</v>
      </c>
      <c r="G85" s="1">
        <v>-6</v>
      </c>
      <c r="H85" s="1">
        <v>0</v>
      </c>
      <c r="I85" s="1">
        <v>0</v>
      </c>
      <c r="J85" s="1">
        <v>69.3</v>
      </c>
    </row>
    <row r="86" spans="1:10" x14ac:dyDescent="0.3">
      <c r="A86" s="2" t="s">
        <v>96</v>
      </c>
      <c r="B86" s="2">
        <v>359</v>
      </c>
      <c r="C86" s="2">
        <v>350</v>
      </c>
      <c r="D86" s="2">
        <v>354</v>
      </c>
      <c r="E86" s="2">
        <v>393</v>
      </c>
      <c r="F86" s="2">
        <v>-17</v>
      </c>
      <c r="G86" s="2">
        <v>-6</v>
      </c>
      <c r="H86" s="2">
        <v>-18</v>
      </c>
      <c r="I86" s="2">
        <v>0.1</v>
      </c>
      <c r="J86" s="2">
        <v>68.400000000000006</v>
      </c>
    </row>
    <row r="87" spans="1:10" x14ac:dyDescent="0.3">
      <c r="A87" s="1" t="s">
        <v>97</v>
      </c>
      <c r="B87" s="1">
        <v>358</v>
      </c>
      <c r="C87" s="1">
        <v>321</v>
      </c>
      <c r="D87" s="1">
        <v>355</v>
      </c>
      <c r="E87" s="1">
        <v>374</v>
      </c>
      <c r="F87" s="1">
        <v>-7</v>
      </c>
      <c r="G87" s="1">
        <v>-18</v>
      </c>
      <c r="H87" s="1">
        <v>-10</v>
      </c>
      <c r="I87" s="1">
        <v>0.1</v>
      </c>
      <c r="J87" s="1">
        <v>73.2</v>
      </c>
    </row>
    <row r="88" spans="1:10" x14ac:dyDescent="0.3">
      <c r="A88" s="2" t="s">
        <v>98</v>
      </c>
      <c r="B88" s="2">
        <v>357</v>
      </c>
      <c r="C88" s="2">
        <v>340</v>
      </c>
      <c r="D88" s="2">
        <v>350</v>
      </c>
      <c r="E88" s="2">
        <v>359</v>
      </c>
      <c r="F88" s="2">
        <v>0</v>
      </c>
      <c r="G88" s="2">
        <v>-2</v>
      </c>
      <c r="H88" s="2">
        <v>-5</v>
      </c>
      <c r="I88" s="2">
        <v>0</v>
      </c>
      <c r="J88" s="2">
        <v>73.8</v>
      </c>
    </row>
    <row r="89" spans="1:10" x14ac:dyDescent="0.3">
      <c r="A89" s="1" t="s">
        <v>99</v>
      </c>
      <c r="B89" s="1">
        <v>355</v>
      </c>
      <c r="C89" s="1">
        <v>352</v>
      </c>
      <c r="D89" s="1">
        <v>334</v>
      </c>
      <c r="E89" s="1">
        <v>352</v>
      </c>
      <c r="F89" s="1">
        <v>-13</v>
      </c>
      <c r="G89" s="1">
        <v>-21</v>
      </c>
      <c r="H89" s="1">
        <v>-4</v>
      </c>
      <c r="I89" s="1">
        <v>0.1</v>
      </c>
      <c r="J89" s="1">
        <v>69.400000000000006</v>
      </c>
    </row>
    <row r="90" spans="1:10" x14ac:dyDescent="0.3">
      <c r="A90" s="2" t="s">
        <v>100</v>
      </c>
      <c r="B90" s="2">
        <v>352</v>
      </c>
      <c r="C90" s="2">
        <v>312</v>
      </c>
      <c r="D90" s="2">
        <v>339</v>
      </c>
      <c r="E90" s="2" t="s">
        <v>15</v>
      </c>
      <c r="F90" s="2" t="s">
        <v>15</v>
      </c>
      <c r="G90" s="2" t="s">
        <v>15</v>
      </c>
      <c r="H90" s="2" t="s">
        <v>15</v>
      </c>
      <c r="I90" s="2">
        <v>0</v>
      </c>
      <c r="J90" s="2">
        <v>76.8</v>
      </c>
    </row>
    <row r="91" spans="1:10" x14ac:dyDescent="0.3">
      <c r="A91" s="1" t="s">
        <v>101</v>
      </c>
      <c r="B91" s="1">
        <v>351</v>
      </c>
      <c r="C91" s="1">
        <v>337</v>
      </c>
      <c r="D91" s="1">
        <v>334</v>
      </c>
      <c r="E91" s="1">
        <v>369</v>
      </c>
      <c r="F91" s="1">
        <v>-22</v>
      </c>
      <c r="G91" s="1">
        <v>-37</v>
      </c>
      <c r="H91" s="1">
        <v>-10</v>
      </c>
      <c r="I91" s="1">
        <v>0</v>
      </c>
      <c r="J91" s="1">
        <v>75.599999999999994</v>
      </c>
    </row>
    <row r="92" spans="1:10" x14ac:dyDescent="0.3">
      <c r="A92" s="2" t="s">
        <v>102</v>
      </c>
      <c r="B92" s="2">
        <v>337</v>
      </c>
      <c r="C92" s="2">
        <v>325</v>
      </c>
      <c r="D92" s="2">
        <v>314</v>
      </c>
      <c r="E92" s="2" t="s">
        <v>15</v>
      </c>
      <c r="F92" s="2" t="s">
        <v>15</v>
      </c>
      <c r="G92" s="2" t="s">
        <v>15</v>
      </c>
      <c r="H92" s="2" t="s">
        <v>15</v>
      </c>
      <c r="I92" s="2">
        <v>0.2</v>
      </c>
      <c r="J92" s="2">
        <v>72.5</v>
      </c>
    </row>
    <row r="93" spans="1:10" x14ac:dyDescent="0.3">
      <c r="A93" s="1" t="s">
        <v>103</v>
      </c>
      <c r="B93" s="1">
        <v>335</v>
      </c>
      <c r="C93" s="1">
        <v>320</v>
      </c>
      <c r="D93" s="1">
        <v>326</v>
      </c>
      <c r="E93" s="1">
        <v>278</v>
      </c>
      <c r="F93" s="1" t="s">
        <v>15</v>
      </c>
      <c r="G93" s="1" t="s">
        <v>15</v>
      </c>
      <c r="H93" s="1" t="s">
        <v>15</v>
      </c>
      <c r="I93" s="1">
        <v>0</v>
      </c>
      <c r="J93" s="1">
        <v>82.1</v>
      </c>
    </row>
    <row r="94" spans="1:10" x14ac:dyDescent="0.3">
      <c r="A94" s="2" t="s">
        <v>104</v>
      </c>
      <c r="B94" s="2">
        <v>334</v>
      </c>
      <c r="C94" s="2">
        <v>368</v>
      </c>
      <c r="D94" s="2">
        <v>382</v>
      </c>
      <c r="E94" s="2" t="s">
        <v>15</v>
      </c>
      <c r="F94" s="2" t="s">
        <v>15</v>
      </c>
      <c r="G94" s="2" t="s">
        <v>15</v>
      </c>
      <c r="H94" s="2" t="s">
        <v>15</v>
      </c>
      <c r="I94" s="2">
        <v>0</v>
      </c>
      <c r="J94" s="2">
        <v>67.2</v>
      </c>
    </row>
    <row r="95" spans="1:10" x14ac:dyDescent="0.3">
      <c r="A95" s="1" t="s">
        <v>105</v>
      </c>
      <c r="B95" s="1">
        <v>317</v>
      </c>
      <c r="C95" s="1">
        <v>301</v>
      </c>
      <c r="D95" s="1">
        <v>312</v>
      </c>
      <c r="E95" s="1" t="s">
        <v>15</v>
      </c>
      <c r="F95" s="1" t="s">
        <v>15</v>
      </c>
      <c r="G95" s="1" t="s">
        <v>15</v>
      </c>
      <c r="H95" s="1" t="s">
        <v>15</v>
      </c>
      <c r="I95" s="1">
        <v>0</v>
      </c>
      <c r="J95" s="1">
        <v>86.5</v>
      </c>
    </row>
    <row r="96" spans="1:10" x14ac:dyDescent="0.3">
      <c r="B96">
        <f>SUM(B5:B95)</f>
        <v>40284</v>
      </c>
    </row>
  </sheetData>
  <mergeCells count="3">
    <mergeCell ref="B1:E1"/>
    <mergeCell ref="F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51D0-7E84-4BE1-97C0-1CBEF81F8E94}">
  <dimension ref="A1:AF96"/>
  <sheetViews>
    <sheetView topLeftCell="I2" zoomScaleNormal="100" workbookViewId="0">
      <selection activeCell="V6" sqref="V6"/>
    </sheetView>
  </sheetViews>
  <sheetFormatPr defaultRowHeight="14.4" x14ac:dyDescent="0.3"/>
  <cols>
    <col min="1" max="1" width="23.6640625" bestFit="1" customWidth="1"/>
    <col min="2" max="10" width="12.33203125" customWidth="1"/>
    <col min="17" max="17" width="12.44140625" customWidth="1"/>
    <col min="18" max="20" width="12.44140625" style="12" customWidth="1"/>
    <col min="21" max="22" width="12.44140625" customWidth="1"/>
    <col min="23" max="25" width="10.21875" customWidth="1"/>
  </cols>
  <sheetData>
    <row r="1" spans="1:32" ht="49.8" customHeight="1" x14ac:dyDescent="0.3">
      <c r="A1" s="1"/>
      <c r="B1" s="15" t="s">
        <v>0</v>
      </c>
      <c r="C1" s="15"/>
      <c r="D1" s="15"/>
      <c r="E1" s="15"/>
      <c r="F1" s="16" t="s">
        <v>1</v>
      </c>
      <c r="G1" s="16"/>
      <c r="H1" s="16"/>
      <c r="I1" s="17" t="s">
        <v>2</v>
      </c>
      <c r="J1" s="17"/>
      <c r="AC1" s="8" t="s">
        <v>3</v>
      </c>
      <c r="AD1" s="8" t="s">
        <v>4</v>
      </c>
      <c r="AE1" s="8" t="s">
        <v>5</v>
      </c>
    </row>
    <row r="2" spans="1:32" ht="129" customHeight="1" x14ac:dyDescent="0.3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  <c r="H2" s="3" t="s">
        <v>5</v>
      </c>
      <c r="I2" s="3" t="s">
        <v>7</v>
      </c>
      <c r="J2" s="3" t="s">
        <v>8</v>
      </c>
      <c r="K2" s="13" t="s">
        <v>107</v>
      </c>
      <c r="L2" s="13" t="s">
        <v>108</v>
      </c>
      <c r="M2" s="13" t="s">
        <v>109</v>
      </c>
      <c r="N2" s="13" t="s">
        <v>110</v>
      </c>
      <c r="O2" s="13" t="s">
        <v>111</v>
      </c>
      <c r="AC2" s="9">
        <v>0.4</v>
      </c>
      <c r="AD2" s="9">
        <v>0.3</v>
      </c>
      <c r="AE2" s="9">
        <v>0.3</v>
      </c>
    </row>
    <row r="3" spans="1:32" ht="28.8" x14ac:dyDescent="0.3">
      <c r="A3" t="s">
        <v>119</v>
      </c>
      <c r="B3" s="4" t="s">
        <v>9</v>
      </c>
      <c r="C3" s="4" t="s">
        <v>10</v>
      </c>
      <c r="D3" s="4" t="s">
        <v>10</v>
      </c>
      <c r="E3" s="4" t="s">
        <v>10</v>
      </c>
      <c r="F3" s="4" t="s">
        <v>11</v>
      </c>
      <c r="G3" s="4" t="s">
        <v>11</v>
      </c>
      <c r="H3" s="4" t="s">
        <v>11</v>
      </c>
      <c r="I3" s="4" t="s">
        <v>12</v>
      </c>
      <c r="J3" s="4" t="s">
        <v>12</v>
      </c>
      <c r="K3" t="s">
        <v>107</v>
      </c>
      <c r="L3" t="s">
        <v>108</v>
      </c>
      <c r="M3" t="s">
        <v>109</v>
      </c>
      <c r="N3" t="s">
        <v>110</v>
      </c>
      <c r="O3" t="s">
        <v>111</v>
      </c>
      <c r="P3" t="s">
        <v>120</v>
      </c>
      <c r="Q3" s="14" t="s">
        <v>118</v>
      </c>
      <c r="R3" s="23"/>
      <c r="S3" s="23"/>
      <c r="T3" s="23"/>
      <c r="AC3" s="5"/>
      <c r="AD3" s="3" t="s">
        <v>3</v>
      </c>
      <c r="AE3" s="3" t="s">
        <v>4</v>
      </c>
      <c r="AF3" s="3" t="s">
        <v>5</v>
      </c>
    </row>
    <row r="4" spans="1:32" x14ac:dyDescent="0.3">
      <c r="A4" s="2" t="s">
        <v>13</v>
      </c>
      <c r="B4" s="2">
        <v>482</v>
      </c>
      <c r="C4" s="2">
        <v>461</v>
      </c>
      <c r="D4" s="2">
        <v>463</v>
      </c>
      <c r="E4" s="2">
        <v>500</v>
      </c>
      <c r="F4" s="2">
        <v>-3</v>
      </c>
      <c r="G4" s="2">
        <v>-14</v>
      </c>
      <c r="H4" s="2">
        <v>-9</v>
      </c>
      <c r="I4" s="2">
        <v>11.9</v>
      </c>
      <c r="J4" s="2">
        <v>19.7</v>
      </c>
      <c r="K4" t="str">
        <f>IF(COUNT(B4:E4)=4,"Так","Ні")</f>
        <v>Так</v>
      </c>
      <c r="L4">
        <f>IF(COUNT(B4:D4)=3,ROUND(AVERAGE(B4:D4),1),"")</f>
        <v>468.7</v>
      </c>
      <c r="M4">
        <f>SUMPRODUCT(B4:D4,$AC$2:$AE$2)</f>
        <v>470</v>
      </c>
      <c r="N4">
        <f>MAX(B4:D4)-MIN(B4:D4)</f>
        <v>21</v>
      </c>
      <c r="U4" t="s">
        <v>115</v>
      </c>
      <c r="AC4" s="5" t="str" cm="1">
        <f t="array" ref="AC4:AF5">_xlfn._xlws.FILTER(A6:D96,(B6:B96&gt;B4)*(C6:C96&lt;C4)*(D6:D96&lt;D4))</f>
        <v>Slovenia</v>
      </c>
      <c r="AD4" s="5">
        <v>484</v>
      </c>
      <c r="AE4" s="5">
        <v>445</v>
      </c>
      <c r="AF4" s="5">
        <v>460</v>
      </c>
    </row>
    <row r="5" spans="1:32" s="12" customFormat="1" x14ac:dyDescent="0.3">
      <c r="A5" s="2" t="s">
        <v>127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3</v>
      </c>
      <c r="G5" s="2" t="s">
        <v>4</v>
      </c>
      <c r="H5" s="2" t="s">
        <v>5</v>
      </c>
      <c r="I5" s="2" t="s">
        <v>7</v>
      </c>
      <c r="J5" s="2" t="s">
        <v>8</v>
      </c>
      <c r="K5" s="12" t="s">
        <v>107</v>
      </c>
      <c r="L5" s="12" t="s">
        <v>108</v>
      </c>
      <c r="M5" s="12" t="s">
        <v>109</v>
      </c>
      <c r="N5" s="12" t="s">
        <v>110</v>
      </c>
      <c r="O5" s="12" t="s">
        <v>111</v>
      </c>
      <c r="P5" s="22" t="s">
        <v>128</v>
      </c>
      <c r="Q5" s="12" t="s">
        <v>118</v>
      </c>
      <c r="R5" s="12" t="s">
        <v>133</v>
      </c>
      <c r="S5" s="12" t="s">
        <v>134</v>
      </c>
      <c r="T5" s="12" t="s">
        <v>135</v>
      </c>
      <c r="AC5" s="5" t="str">
        <v>France</v>
      </c>
      <c r="AD5" s="5">
        <v>483</v>
      </c>
      <c r="AE5" s="5">
        <v>456</v>
      </c>
      <c r="AF5" s="5">
        <v>458</v>
      </c>
    </row>
    <row r="6" spans="1:32" x14ac:dyDescent="0.3">
      <c r="A6" s="1" t="s">
        <v>14</v>
      </c>
      <c r="B6" s="1">
        <v>597</v>
      </c>
      <c r="C6" s="1">
        <v>527</v>
      </c>
      <c r="D6" s="1">
        <v>612</v>
      </c>
      <c r="E6" s="1">
        <v>560</v>
      </c>
      <c r="F6" s="1" t="s">
        <v>15</v>
      </c>
      <c r="G6" s="1" t="s">
        <v>15</v>
      </c>
      <c r="H6" s="1" t="s">
        <v>15</v>
      </c>
      <c r="I6" s="1">
        <v>55.5</v>
      </c>
      <c r="J6" s="1">
        <v>1.8</v>
      </c>
      <c r="K6" t="str">
        <f t="shared" ref="K6:K69" si="0">IF(COUNT(B6:E6)=4,"Так","Ні")</f>
        <v>Так</v>
      </c>
      <c r="L6">
        <f t="shared" ref="L6:L69" si="1">IF(COUNT(B6:D6)=3,ROUND(AVERAGE(B6:D6),1),"")</f>
        <v>578.70000000000005</v>
      </c>
      <c r="M6">
        <f>SUMPRODUCT(B6:D6,$AC$2:$AE$2)</f>
        <v>580.5</v>
      </c>
      <c r="N6">
        <f t="shared" ref="N6:N69" si="2">MAX(B6:D6)-MIN(B6:D6)</f>
        <v>85</v>
      </c>
      <c r="O6" cm="1">
        <f t="array" ref="O6:O96">_xlfn.RANK.AVG(P6:P96,P6:P96,0)</f>
        <v>1</v>
      </c>
      <c r="P6">
        <f>IF(COUNT(B6:D6)=3,M6,"")</f>
        <v>580.5</v>
      </c>
      <c r="Q6" t="str">
        <f>IF(B6&gt;=500,"Високий",IF(B6&gt;=450,"Достатній",IF(B6&gt;=400,"Середній","Низький")))</f>
        <v>Високий</v>
      </c>
      <c r="R6" s="12">
        <f>IF(S6,ABS(B6-$B$46),999)</f>
        <v>149</v>
      </c>
      <c r="S6" s="12" t="b">
        <f>ISNUMBER(J6)</f>
        <v>1</v>
      </c>
      <c r="T6" s="12" cm="1">
        <f t="array" ref="T6:T96">_xlfn.RANK.EQ(R6:R96,R6:R96,1)</f>
        <v>90</v>
      </c>
      <c r="U6" t="s">
        <v>112</v>
      </c>
      <c r="V6" cm="1">
        <f t="array" ref="V6:V7">COUNTIF(K6:K96,U6:U7)</f>
        <v>84</v>
      </c>
      <c r="AC6" s="5"/>
      <c r="AD6" s="5"/>
      <c r="AE6" s="5"/>
      <c r="AF6" s="5"/>
    </row>
    <row r="7" spans="1:32" x14ac:dyDescent="0.3">
      <c r="A7" s="2" t="s">
        <v>16</v>
      </c>
      <c r="B7" s="2">
        <v>560</v>
      </c>
      <c r="C7" s="2">
        <v>535</v>
      </c>
      <c r="D7" s="2">
        <v>563</v>
      </c>
      <c r="E7" s="2">
        <v>563</v>
      </c>
      <c r="F7" s="2">
        <v>-2</v>
      </c>
      <c r="G7" s="2">
        <v>-8</v>
      </c>
      <c r="H7" s="2">
        <v>-12</v>
      </c>
      <c r="I7" s="2">
        <v>42.3</v>
      </c>
      <c r="J7" s="2">
        <v>6.8</v>
      </c>
      <c r="K7" t="str">
        <f t="shared" si="0"/>
        <v>Так</v>
      </c>
      <c r="L7">
        <f t="shared" si="1"/>
        <v>552.70000000000005</v>
      </c>
      <c r="M7">
        <f>SUMPRODUCT(B7:D7,$AC$2:$AE$2)</f>
        <v>553.4</v>
      </c>
      <c r="N7">
        <f t="shared" si="2"/>
        <v>28</v>
      </c>
      <c r="O7">
        <v>2</v>
      </c>
      <c r="P7">
        <f t="shared" ref="P7:P70" si="3">IF(COUNT(B7:D7)=3,M7,"")</f>
        <v>553.4</v>
      </c>
      <c r="Q7" s="12" t="str">
        <f t="shared" ref="Q7:Q70" si="4">IF(B7&gt;=500,"Високий",IF(B7&gt;=450,"Достатній",IF(B7&gt;=400,"Середній","Низький")))</f>
        <v>Високий</v>
      </c>
      <c r="R7" s="12">
        <f t="shared" ref="R7:R70" si="5">IF(S7,ABS(B7-$B$46),999)</f>
        <v>112</v>
      </c>
      <c r="S7" s="12" t="b">
        <f t="shared" ref="S7:S70" si="6">ISNUMBER(J7)</f>
        <v>1</v>
      </c>
      <c r="T7" s="12">
        <v>86</v>
      </c>
      <c r="U7" t="s">
        <v>113</v>
      </c>
      <c r="V7">
        <v>7</v>
      </c>
      <c r="AC7" s="11" t="s">
        <v>116</v>
      </c>
      <c r="AD7" s="11">
        <f>SUM(AD4:AD6)</f>
        <v>967</v>
      </c>
    </row>
    <row r="8" spans="1:32" x14ac:dyDescent="0.3">
      <c r="A8" s="1" t="s">
        <v>17</v>
      </c>
      <c r="B8" s="1">
        <v>541</v>
      </c>
      <c r="C8" s="1">
        <v>501</v>
      </c>
      <c r="D8" s="1">
        <v>549</v>
      </c>
      <c r="E8" s="1">
        <v>572</v>
      </c>
      <c r="F8" s="1">
        <v>-2</v>
      </c>
      <c r="G8" s="1">
        <v>-9</v>
      </c>
      <c r="H8" s="1">
        <v>-3</v>
      </c>
      <c r="I8" s="1">
        <v>30.8</v>
      </c>
      <c r="J8" s="1">
        <v>5.2</v>
      </c>
      <c r="K8" t="str">
        <f t="shared" si="0"/>
        <v>Так</v>
      </c>
      <c r="L8">
        <f t="shared" si="1"/>
        <v>530.29999999999995</v>
      </c>
      <c r="M8">
        <f>SUMPRODUCT(B8:D8,$AC$2:$AE$2)</f>
        <v>531.4</v>
      </c>
      <c r="N8">
        <f t="shared" si="2"/>
        <v>48</v>
      </c>
      <c r="O8">
        <v>4</v>
      </c>
      <c r="P8">
        <f t="shared" si="3"/>
        <v>531.4</v>
      </c>
      <c r="Q8" s="12" t="str">
        <f t="shared" si="4"/>
        <v>Високий</v>
      </c>
      <c r="R8" s="12">
        <f t="shared" si="5"/>
        <v>93</v>
      </c>
      <c r="S8" s="12" t="b">
        <f t="shared" si="6"/>
        <v>1</v>
      </c>
      <c r="T8" s="12">
        <v>81</v>
      </c>
    </row>
    <row r="9" spans="1:32" x14ac:dyDescent="0.3">
      <c r="A9" s="2" t="s">
        <v>18</v>
      </c>
      <c r="B9" s="2">
        <v>540</v>
      </c>
      <c r="C9" s="2">
        <v>508</v>
      </c>
      <c r="D9" s="2">
        <v>546</v>
      </c>
      <c r="E9" s="2">
        <v>551</v>
      </c>
      <c r="F9" s="2">
        <v>2</v>
      </c>
      <c r="G9" s="2">
        <v>-7</v>
      </c>
      <c r="H9" s="2">
        <v>-1</v>
      </c>
      <c r="I9" s="2">
        <v>35</v>
      </c>
      <c r="J9" s="2">
        <v>9.1</v>
      </c>
      <c r="K9" t="str">
        <f t="shared" si="0"/>
        <v>Так</v>
      </c>
      <c r="L9">
        <f t="shared" si="1"/>
        <v>531.29999999999995</v>
      </c>
      <c r="M9">
        <f>SUMPRODUCT(B9:D9,$AC$2:$AE$2)</f>
        <v>532.19999999999993</v>
      </c>
      <c r="N9">
        <f t="shared" si="2"/>
        <v>38</v>
      </c>
      <c r="O9">
        <v>3</v>
      </c>
      <c r="P9">
        <f t="shared" si="3"/>
        <v>532.19999999999993</v>
      </c>
      <c r="Q9" s="12" t="str">
        <f t="shared" si="4"/>
        <v>Високий</v>
      </c>
      <c r="R9" s="12">
        <f t="shared" si="5"/>
        <v>92</v>
      </c>
      <c r="S9" s="12" t="b">
        <f t="shared" si="6"/>
        <v>1</v>
      </c>
      <c r="T9" s="12">
        <v>80</v>
      </c>
    </row>
    <row r="10" spans="1:32" x14ac:dyDescent="0.3">
      <c r="A10" s="1" t="s">
        <v>19</v>
      </c>
      <c r="B10" s="1">
        <v>538</v>
      </c>
      <c r="C10" s="1">
        <v>503</v>
      </c>
      <c r="D10" s="1">
        <v>525</v>
      </c>
      <c r="E10" s="1">
        <v>557</v>
      </c>
      <c r="F10" s="1">
        <v>-9</v>
      </c>
      <c r="G10" s="1">
        <v>-13</v>
      </c>
      <c r="H10" s="1">
        <v>-10</v>
      </c>
      <c r="I10" s="1">
        <v>27.1</v>
      </c>
      <c r="J10" s="1">
        <v>8.8000000000000007</v>
      </c>
      <c r="K10" t="str">
        <f t="shared" si="0"/>
        <v>Так</v>
      </c>
      <c r="L10">
        <f t="shared" si="1"/>
        <v>522</v>
      </c>
      <c r="M10">
        <f>SUMPRODUCT(B10:D10,$AC$2:$AE$2)</f>
        <v>523.6</v>
      </c>
      <c r="N10">
        <f t="shared" si="2"/>
        <v>35</v>
      </c>
      <c r="O10">
        <v>5</v>
      </c>
      <c r="P10">
        <f t="shared" si="3"/>
        <v>523.6</v>
      </c>
      <c r="Q10" s="12" t="str">
        <f t="shared" si="4"/>
        <v>Високий</v>
      </c>
      <c r="R10" s="12">
        <f t="shared" si="5"/>
        <v>90</v>
      </c>
      <c r="S10" s="12" t="b">
        <f t="shared" si="6"/>
        <v>1</v>
      </c>
      <c r="T10" s="12">
        <v>77</v>
      </c>
      <c r="U10" s="10" t="s">
        <v>114</v>
      </c>
    </row>
    <row r="11" spans="1:32" x14ac:dyDescent="0.3">
      <c r="A11" s="2" t="s">
        <v>20</v>
      </c>
      <c r="B11" s="2">
        <v>527</v>
      </c>
      <c r="C11" s="2">
        <v>499</v>
      </c>
      <c r="D11" s="2">
        <v>508</v>
      </c>
      <c r="E11" s="2">
        <v>541</v>
      </c>
      <c r="F11" s="2">
        <v>1</v>
      </c>
      <c r="G11" s="2">
        <v>-12</v>
      </c>
      <c r="H11" s="2">
        <v>-2</v>
      </c>
      <c r="I11" s="2">
        <v>18</v>
      </c>
      <c r="J11" s="2">
        <v>7.4</v>
      </c>
      <c r="K11" t="str">
        <f t="shared" si="0"/>
        <v>Так</v>
      </c>
      <c r="L11">
        <f t="shared" si="1"/>
        <v>511.3</v>
      </c>
      <c r="M11">
        <f>SUMPRODUCT(B11:D11,$AC$2:$AE$2)</f>
        <v>512.9</v>
      </c>
      <c r="N11">
        <f t="shared" si="2"/>
        <v>28</v>
      </c>
      <c r="O11">
        <v>7</v>
      </c>
      <c r="P11">
        <f t="shared" si="3"/>
        <v>512.9</v>
      </c>
      <c r="Q11" s="12" t="str">
        <f t="shared" si="4"/>
        <v>Високий</v>
      </c>
      <c r="R11" s="12">
        <f t="shared" si="5"/>
        <v>79</v>
      </c>
      <c r="S11" s="12" t="b">
        <f t="shared" si="6"/>
        <v>1</v>
      </c>
      <c r="T11" s="12">
        <v>72</v>
      </c>
      <c r="U11">
        <f>COUNTIF(M6:M96,"&gt;="&amp;M4)</f>
        <v>27</v>
      </c>
    </row>
    <row r="12" spans="1:32" x14ac:dyDescent="0.3">
      <c r="A12" s="1" t="s">
        <v>21</v>
      </c>
      <c r="B12" s="1">
        <v>526</v>
      </c>
      <c r="C12" s="1">
        <v>501</v>
      </c>
      <c r="D12" s="1">
        <v>522</v>
      </c>
      <c r="E12" s="1">
        <v>538</v>
      </c>
      <c r="F12" s="1">
        <v>-2</v>
      </c>
      <c r="G12" s="1">
        <v>-15</v>
      </c>
      <c r="H12" s="1">
        <v>-5</v>
      </c>
      <c r="I12" s="1">
        <v>28.1</v>
      </c>
      <c r="J12" s="1">
        <v>9.4</v>
      </c>
      <c r="K12" t="str">
        <f t="shared" si="0"/>
        <v>Так</v>
      </c>
      <c r="L12">
        <f t="shared" si="1"/>
        <v>516.29999999999995</v>
      </c>
      <c r="M12">
        <f>SUMPRODUCT(B12:D12,$AC$2:$AE$2)</f>
        <v>517.29999999999995</v>
      </c>
      <c r="N12">
        <f t="shared" si="2"/>
        <v>25</v>
      </c>
      <c r="O12">
        <v>6</v>
      </c>
      <c r="P12">
        <f t="shared" si="3"/>
        <v>517.29999999999995</v>
      </c>
      <c r="Q12" s="12" t="str">
        <f t="shared" si="4"/>
        <v>Високий</v>
      </c>
      <c r="R12" s="12">
        <f t="shared" si="5"/>
        <v>78</v>
      </c>
      <c r="S12" s="12" t="b">
        <f t="shared" si="6"/>
        <v>1</v>
      </c>
      <c r="T12" s="12">
        <v>71</v>
      </c>
    </row>
    <row r="13" spans="1:32" x14ac:dyDescent="0.3">
      <c r="A13" s="2" t="s">
        <v>22</v>
      </c>
      <c r="B13" s="2">
        <v>511</v>
      </c>
      <c r="C13" s="2">
        <v>494</v>
      </c>
      <c r="D13" s="2">
        <v>488</v>
      </c>
      <c r="E13" s="2">
        <v>523</v>
      </c>
      <c r="F13" s="2">
        <v>12</v>
      </c>
      <c r="G13" s="2">
        <v>0</v>
      </c>
      <c r="H13" s="2">
        <v>-1</v>
      </c>
      <c r="I13" s="2">
        <v>18.2</v>
      </c>
      <c r="J13" s="2">
        <v>12</v>
      </c>
      <c r="K13" t="str">
        <f t="shared" si="0"/>
        <v>Так</v>
      </c>
      <c r="L13">
        <f t="shared" si="1"/>
        <v>497.7</v>
      </c>
      <c r="M13">
        <f>SUMPRODUCT(B13:D13,$AC$2:$AE$2)</f>
        <v>499</v>
      </c>
      <c r="N13">
        <f t="shared" si="2"/>
        <v>23</v>
      </c>
      <c r="O13">
        <v>8.5</v>
      </c>
      <c r="P13">
        <f t="shared" si="3"/>
        <v>499</v>
      </c>
      <c r="Q13" s="12" t="str">
        <f t="shared" si="4"/>
        <v>Високий</v>
      </c>
      <c r="R13" s="12">
        <f t="shared" si="5"/>
        <v>63</v>
      </c>
      <c r="S13" s="12" t="b">
        <f t="shared" si="6"/>
        <v>1</v>
      </c>
      <c r="T13" s="12">
        <v>65</v>
      </c>
    </row>
    <row r="14" spans="1:32" x14ac:dyDescent="0.3">
      <c r="A14" s="1" t="s">
        <v>23</v>
      </c>
      <c r="B14" s="1">
        <v>510</v>
      </c>
      <c r="C14" s="1">
        <v>490</v>
      </c>
      <c r="D14" s="1">
        <v>485</v>
      </c>
      <c r="E14" s="1">
        <v>525</v>
      </c>
      <c r="F14" s="1">
        <v>-5</v>
      </c>
      <c r="G14" s="1">
        <v>-17</v>
      </c>
      <c r="H14" s="1">
        <v>-12</v>
      </c>
      <c r="I14" s="1">
        <v>17.399999999999999</v>
      </c>
      <c r="J14" s="1">
        <v>12</v>
      </c>
      <c r="K14" t="str">
        <f t="shared" si="0"/>
        <v>Так</v>
      </c>
      <c r="L14">
        <f t="shared" si="1"/>
        <v>495</v>
      </c>
      <c r="M14">
        <f>SUMPRODUCT(B14:D14,$AC$2:$AE$2)</f>
        <v>496.5</v>
      </c>
      <c r="N14">
        <f t="shared" si="2"/>
        <v>25</v>
      </c>
      <c r="O14">
        <v>11</v>
      </c>
      <c r="P14">
        <f t="shared" si="3"/>
        <v>496.5</v>
      </c>
      <c r="Q14" s="12" t="str">
        <f t="shared" si="4"/>
        <v>Високий</v>
      </c>
      <c r="R14" s="12">
        <f t="shared" si="5"/>
        <v>62</v>
      </c>
      <c r="S14" s="12" t="b">
        <f t="shared" si="6"/>
        <v>1</v>
      </c>
      <c r="T14" s="12">
        <v>64</v>
      </c>
      <c r="U14" s="12" t="s">
        <v>117</v>
      </c>
    </row>
    <row r="15" spans="1:32" x14ac:dyDescent="0.3">
      <c r="A15" s="2" t="s">
        <v>24</v>
      </c>
      <c r="B15" s="2">
        <v>509</v>
      </c>
      <c r="C15" s="2">
        <v>497</v>
      </c>
      <c r="D15" s="2">
        <v>480</v>
      </c>
      <c r="E15" s="2">
        <v>531</v>
      </c>
      <c r="F15" s="2">
        <v>5</v>
      </c>
      <c r="G15" s="2">
        <v>-4</v>
      </c>
      <c r="H15" s="2">
        <v>1</v>
      </c>
      <c r="I15" s="2">
        <v>20.8</v>
      </c>
      <c r="J15" s="2">
        <v>13.8</v>
      </c>
      <c r="K15" t="str">
        <f t="shared" si="0"/>
        <v>Так</v>
      </c>
      <c r="L15">
        <f t="shared" si="1"/>
        <v>495.3</v>
      </c>
      <c r="M15">
        <f>SUMPRODUCT(B15:D15,$AC$2:$AE$2)</f>
        <v>496.70000000000005</v>
      </c>
      <c r="N15">
        <f t="shared" si="2"/>
        <v>29</v>
      </c>
      <c r="O15">
        <v>10</v>
      </c>
      <c r="P15">
        <f t="shared" si="3"/>
        <v>496.70000000000005</v>
      </c>
      <c r="Q15" s="12" t="str">
        <f t="shared" si="4"/>
        <v>Високий</v>
      </c>
      <c r="R15" s="12">
        <f t="shared" si="5"/>
        <v>61</v>
      </c>
      <c r="S15" s="12" t="b">
        <f t="shared" si="6"/>
        <v>1</v>
      </c>
      <c r="T15" s="12">
        <v>62</v>
      </c>
      <c r="U15">
        <f>COUNTIF(G6:G96,"&lt;=-20")</f>
        <v>15</v>
      </c>
    </row>
    <row r="16" spans="1:32" x14ac:dyDescent="0.3">
      <c r="A16" s="1" t="s">
        <v>25</v>
      </c>
      <c r="B16" s="1">
        <v>509</v>
      </c>
      <c r="C16" s="1">
        <v>491</v>
      </c>
      <c r="D16" s="1">
        <v>478</v>
      </c>
      <c r="E16" s="1">
        <v>532</v>
      </c>
      <c r="F16" s="1">
        <v>2</v>
      </c>
      <c r="G16" s="1">
        <v>-7</v>
      </c>
      <c r="H16" s="1">
        <v>-10</v>
      </c>
      <c r="I16" s="1">
        <v>18.2</v>
      </c>
      <c r="J16" s="1">
        <v>14</v>
      </c>
      <c r="K16" t="str">
        <f t="shared" si="0"/>
        <v>Так</v>
      </c>
      <c r="L16">
        <f t="shared" si="1"/>
        <v>492.7</v>
      </c>
      <c r="M16">
        <f>SUMPRODUCT(B16:D16,$AC$2:$AE$2)</f>
        <v>494.29999999999995</v>
      </c>
      <c r="N16">
        <f t="shared" si="2"/>
        <v>31</v>
      </c>
      <c r="O16">
        <v>12</v>
      </c>
      <c r="P16">
        <f t="shared" si="3"/>
        <v>494.29999999999995</v>
      </c>
      <c r="Q16" s="12" t="str">
        <f t="shared" si="4"/>
        <v>Високий</v>
      </c>
      <c r="R16" s="12">
        <f t="shared" si="5"/>
        <v>61</v>
      </c>
      <c r="S16" s="12" t="b">
        <f t="shared" si="6"/>
        <v>1</v>
      </c>
      <c r="T16" s="12">
        <v>62</v>
      </c>
    </row>
    <row r="17" spans="1:20" x14ac:dyDescent="0.3">
      <c r="A17" s="2" t="s">
        <v>26</v>
      </c>
      <c r="B17" s="2">
        <v>504</v>
      </c>
      <c r="C17" s="2">
        <v>474</v>
      </c>
      <c r="D17" s="2">
        <v>469</v>
      </c>
      <c r="E17" s="2">
        <v>507</v>
      </c>
      <c r="F17" s="2">
        <v>-7</v>
      </c>
      <c r="G17" s="2">
        <v>-16</v>
      </c>
      <c r="H17" s="2">
        <v>-15</v>
      </c>
      <c r="I17" s="2">
        <v>14</v>
      </c>
      <c r="J17" s="2">
        <v>15.7</v>
      </c>
      <c r="K17" t="str">
        <f t="shared" si="0"/>
        <v>Так</v>
      </c>
      <c r="L17">
        <f t="shared" si="1"/>
        <v>482.3</v>
      </c>
      <c r="M17">
        <f>SUMPRODUCT(B17:D17,$AC$2:$AE$2)</f>
        <v>484.5</v>
      </c>
      <c r="N17">
        <f t="shared" si="2"/>
        <v>35</v>
      </c>
      <c r="O17">
        <v>17</v>
      </c>
      <c r="P17">
        <f t="shared" si="3"/>
        <v>484.5</v>
      </c>
      <c r="Q17" s="12" t="str">
        <f t="shared" si="4"/>
        <v>Високий</v>
      </c>
      <c r="R17" s="12">
        <f t="shared" si="5"/>
        <v>56</v>
      </c>
      <c r="S17" s="12" t="b">
        <f t="shared" si="6"/>
        <v>1</v>
      </c>
      <c r="T17" s="12">
        <v>60</v>
      </c>
    </row>
    <row r="18" spans="1:20" x14ac:dyDescent="0.3">
      <c r="A18" s="1" t="s">
        <v>27</v>
      </c>
      <c r="B18" s="1">
        <v>502</v>
      </c>
      <c r="C18" s="1">
        <v>490</v>
      </c>
      <c r="D18" s="1">
        <v>463</v>
      </c>
      <c r="E18" s="1">
        <v>513</v>
      </c>
      <c r="F18" s="1">
        <v>2</v>
      </c>
      <c r="G18" s="1">
        <v>-14</v>
      </c>
      <c r="H18" s="1">
        <v>-2</v>
      </c>
      <c r="I18" s="1">
        <v>17.8</v>
      </c>
      <c r="J18" s="1">
        <v>17.5</v>
      </c>
      <c r="K18" t="str">
        <f t="shared" si="0"/>
        <v>Так</v>
      </c>
      <c r="L18">
        <f t="shared" si="1"/>
        <v>485</v>
      </c>
      <c r="M18">
        <f>SUMPRODUCT(B18:D18,$AC$2:$AE$2)</f>
        <v>486.70000000000005</v>
      </c>
      <c r="N18">
        <f t="shared" si="2"/>
        <v>39</v>
      </c>
      <c r="O18">
        <v>16</v>
      </c>
      <c r="P18">
        <f t="shared" si="3"/>
        <v>486.70000000000005</v>
      </c>
      <c r="Q18" s="12" t="str">
        <f t="shared" si="4"/>
        <v>Високий</v>
      </c>
      <c r="R18" s="12">
        <f t="shared" si="5"/>
        <v>54</v>
      </c>
      <c r="S18" s="12" t="b">
        <f t="shared" si="6"/>
        <v>1</v>
      </c>
      <c r="T18" s="12">
        <v>57</v>
      </c>
    </row>
    <row r="19" spans="1:20" x14ac:dyDescent="0.3">
      <c r="A19" s="2" t="s">
        <v>28</v>
      </c>
      <c r="B19" s="2">
        <v>501</v>
      </c>
      <c r="C19" s="2">
        <v>470</v>
      </c>
      <c r="D19" s="2">
        <v>499</v>
      </c>
      <c r="E19" s="2">
        <v>520</v>
      </c>
      <c r="F19" s="2">
        <v>-1</v>
      </c>
      <c r="G19" s="2">
        <v>-13</v>
      </c>
      <c r="H19" s="2">
        <v>-9</v>
      </c>
      <c r="I19" s="2">
        <v>18.100000000000001</v>
      </c>
      <c r="J19" s="2">
        <v>15</v>
      </c>
      <c r="K19" t="str">
        <f t="shared" si="0"/>
        <v>Так</v>
      </c>
      <c r="L19">
        <f t="shared" si="1"/>
        <v>490</v>
      </c>
      <c r="M19">
        <f>SUMPRODUCT(B19:D19,$AC$2:$AE$2)</f>
        <v>491.09999999999997</v>
      </c>
      <c r="N19">
        <f t="shared" si="2"/>
        <v>31</v>
      </c>
      <c r="O19">
        <v>14</v>
      </c>
      <c r="P19">
        <f t="shared" si="3"/>
        <v>491.09999999999997</v>
      </c>
      <c r="Q19" s="12" t="str">
        <f t="shared" si="4"/>
        <v>Високий</v>
      </c>
      <c r="R19" s="12">
        <f t="shared" si="5"/>
        <v>53</v>
      </c>
      <c r="S19" s="12" t="b">
        <f t="shared" si="6"/>
        <v>1</v>
      </c>
      <c r="T19" s="12">
        <v>56</v>
      </c>
    </row>
    <row r="20" spans="1:20" x14ac:dyDescent="0.3">
      <c r="A20" s="1" t="s">
        <v>29</v>
      </c>
      <c r="B20" s="1">
        <v>500</v>
      </c>
      <c r="C20" s="1">
        <v>500</v>
      </c>
      <c r="D20" s="1">
        <v>480</v>
      </c>
      <c r="E20" s="1">
        <v>511</v>
      </c>
      <c r="F20" s="1">
        <v>-4</v>
      </c>
      <c r="G20" s="1">
        <v>-16</v>
      </c>
      <c r="H20" s="1">
        <v>-12</v>
      </c>
      <c r="I20" s="1">
        <v>12.7</v>
      </c>
      <c r="J20" s="1">
        <v>11.2</v>
      </c>
      <c r="K20" t="str">
        <f t="shared" si="0"/>
        <v>Так</v>
      </c>
      <c r="L20">
        <f t="shared" si="1"/>
        <v>493.3</v>
      </c>
      <c r="M20">
        <f>SUMPRODUCT(B20:D20,$AC$2:$AE$2)</f>
        <v>494</v>
      </c>
      <c r="N20">
        <f t="shared" si="2"/>
        <v>20</v>
      </c>
      <c r="O20">
        <v>13</v>
      </c>
      <c r="P20">
        <f t="shared" si="3"/>
        <v>494</v>
      </c>
      <c r="Q20" s="12" t="str">
        <f t="shared" si="4"/>
        <v>Високий</v>
      </c>
      <c r="R20" s="12">
        <f t="shared" si="5"/>
        <v>52</v>
      </c>
      <c r="S20" s="12" t="b">
        <f t="shared" si="6"/>
        <v>1</v>
      </c>
      <c r="T20" s="12">
        <v>55</v>
      </c>
    </row>
    <row r="21" spans="1:20" x14ac:dyDescent="0.3">
      <c r="A21" s="2" t="s">
        <v>30</v>
      </c>
      <c r="B21" s="2">
        <v>497</v>
      </c>
      <c r="C21" s="2">
        <v>467</v>
      </c>
      <c r="D21" s="2">
        <v>477</v>
      </c>
      <c r="E21" s="2">
        <v>509</v>
      </c>
      <c r="F21" s="2">
        <v>6</v>
      </c>
      <c r="G21" s="2">
        <v>-13</v>
      </c>
      <c r="H21" s="2">
        <v>-10</v>
      </c>
      <c r="I21" s="2">
        <v>12.6</v>
      </c>
      <c r="J21" s="2">
        <v>16.5</v>
      </c>
      <c r="K21" t="str">
        <f t="shared" si="0"/>
        <v>Так</v>
      </c>
      <c r="L21">
        <f t="shared" si="1"/>
        <v>480.3</v>
      </c>
      <c r="M21">
        <f>SUMPRODUCT(B21:D21,$AC$2:$AE$2)</f>
        <v>482</v>
      </c>
      <c r="N21">
        <f t="shared" si="2"/>
        <v>30</v>
      </c>
      <c r="O21">
        <v>18</v>
      </c>
      <c r="P21">
        <f t="shared" si="3"/>
        <v>482</v>
      </c>
      <c r="Q21" s="12" t="str">
        <f t="shared" si="4"/>
        <v>Достатній</v>
      </c>
      <c r="R21" s="12">
        <f t="shared" si="5"/>
        <v>49</v>
      </c>
      <c r="S21" s="12" t="b">
        <f t="shared" si="6"/>
        <v>1</v>
      </c>
      <c r="T21" s="12">
        <v>54</v>
      </c>
    </row>
    <row r="22" spans="1:20" x14ac:dyDescent="0.3">
      <c r="A22" s="1" t="s">
        <v>31</v>
      </c>
      <c r="B22" s="1">
        <v>496</v>
      </c>
      <c r="C22" s="1">
        <v>480</v>
      </c>
      <c r="D22" s="1">
        <v>522</v>
      </c>
      <c r="E22" s="1">
        <v>545</v>
      </c>
      <c r="F22" s="1">
        <v>-25</v>
      </c>
      <c r="G22" s="1">
        <v>-20</v>
      </c>
      <c r="H22" s="1">
        <v>-19</v>
      </c>
      <c r="I22" s="1">
        <v>22.9</v>
      </c>
      <c r="J22" s="1">
        <v>10</v>
      </c>
      <c r="K22" t="str">
        <f t="shared" si="0"/>
        <v>Так</v>
      </c>
      <c r="L22">
        <f t="shared" si="1"/>
        <v>499.3</v>
      </c>
      <c r="M22">
        <f>SUMPRODUCT(B22:D22,$AC$2:$AE$2)</f>
        <v>499</v>
      </c>
      <c r="N22">
        <f t="shared" si="2"/>
        <v>42</v>
      </c>
      <c r="O22">
        <v>8.5</v>
      </c>
      <c r="P22">
        <f t="shared" si="3"/>
        <v>499</v>
      </c>
      <c r="Q22" s="12" t="str">
        <f t="shared" si="4"/>
        <v>Достатній</v>
      </c>
      <c r="R22" s="12">
        <f t="shared" si="5"/>
        <v>48</v>
      </c>
      <c r="S22" s="12" t="b">
        <f t="shared" si="6"/>
        <v>1</v>
      </c>
      <c r="T22" s="12">
        <v>53</v>
      </c>
    </row>
    <row r="23" spans="1:20" x14ac:dyDescent="0.3">
      <c r="A23" s="2" t="s">
        <v>32</v>
      </c>
      <c r="B23" s="2">
        <v>495</v>
      </c>
      <c r="C23" s="2">
        <v>482</v>
      </c>
      <c r="D23" s="2">
        <v>484</v>
      </c>
      <c r="E23" s="2">
        <v>507</v>
      </c>
      <c r="F23" s="2">
        <v>-4</v>
      </c>
      <c r="G23" s="2">
        <v>-7</v>
      </c>
      <c r="H23" s="2">
        <v>-5</v>
      </c>
      <c r="I23" s="2">
        <v>14.4</v>
      </c>
      <c r="J23" s="2">
        <v>14</v>
      </c>
      <c r="K23" t="str">
        <f t="shared" si="0"/>
        <v>Так</v>
      </c>
      <c r="L23">
        <f t="shared" si="1"/>
        <v>487</v>
      </c>
      <c r="M23">
        <f>SUMPRODUCT(B23:D23,$AC$2:$AE$2)</f>
        <v>487.8</v>
      </c>
      <c r="N23">
        <f t="shared" si="2"/>
        <v>13</v>
      </c>
      <c r="O23">
        <v>15</v>
      </c>
      <c r="P23">
        <f t="shared" si="3"/>
        <v>487.8</v>
      </c>
      <c r="Q23" s="12" t="str">
        <f t="shared" si="4"/>
        <v>Достатній</v>
      </c>
      <c r="R23" s="12">
        <f t="shared" si="5"/>
        <v>47</v>
      </c>
      <c r="S23" s="12" t="b">
        <f t="shared" si="6"/>
        <v>1</v>
      </c>
      <c r="T23" s="12">
        <v>52</v>
      </c>
    </row>
    <row r="24" spans="1:20" x14ac:dyDescent="0.3">
      <c r="A24" s="1" t="s">
        <v>33</v>
      </c>
      <c r="B24" s="1">
        <v>494</v>
      </c>
      <c r="C24" s="1">
        <v>472</v>
      </c>
      <c r="D24" s="1">
        <v>462</v>
      </c>
      <c r="E24" s="1">
        <v>473</v>
      </c>
      <c r="F24" s="1">
        <v>18</v>
      </c>
      <c r="G24" s="1">
        <v>16</v>
      </c>
      <c r="H24" s="1">
        <v>8</v>
      </c>
      <c r="I24" s="1">
        <v>11.1</v>
      </c>
      <c r="J24" s="1">
        <v>15.4</v>
      </c>
      <c r="K24" t="str">
        <f t="shared" si="0"/>
        <v>Так</v>
      </c>
      <c r="L24">
        <f t="shared" si="1"/>
        <v>476</v>
      </c>
      <c r="M24">
        <f>SUMPRODUCT(B24:D24,$AC$2:$AE$2)</f>
        <v>477.80000000000007</v>
      </c>
      <c r="N24">
        <f t="shared" si="2"/>
        <v>32</v>
      </c>
      <c r="O24">
        <v>21</v>
      </c>
      <c r="P24">
        <f t="shared" si="3"/>
        <v>477.80000000000007</v>
      </c>
      <c r="Q24" s="12" t="str">
        <f t="shared" si="4"/>
        <v>Достатній</v>
      </c>
      <c r="R24" s="12">
        <f t="shared" si="5"/>
        <v>46</v>
      </c>
      <c r="S24" s="12" t="b">
        <f t="shared" si="6"/>
        <v>1</v>
      </c>
      <c r="T24" s="12">
        <v>51</v>
      </c>
    </row>
    <row r="25" spans="1:20" x14ac:dyDescent="0.3">
      <c r="A25" s="2" t="s">
        <v>34</v>
      </c>
      <c r="B25" s="2">
        <v>490</v>
      </c>
      <c r="C25" s="2">
        <v>468</v>
      </c>
      <c r="D25" s="2">
        <v>477</v>
      </c>
      <c r="E25" s="2">
        <v>517</v>
      </c>
      <c r="F25" s="2">
        <v>-7</v>
      </c>
      <c r="G25" s="2">
        <v>-20</v>
      </c>
      <c r="H25" s="2">
        <v>-10</v>
      </c>
      <c r="I25" s="2">
        <v>12.8</v>
      </c>
      <c r="J25" s="2">
        <v>15.4</v>
      </c>
      <c r="K25" t="str">
        <f t="shared" si="0"/>
        <v>Так</v>
      </c>
      <c r="L25">
        <f t="shared" si="1"/>
        <v>478.3</v>
      </c>
      <c r="M25">
        <f>SUMPRODUCT(B25:D25,$AC$2:$AE$2)</f>
        <v>479.5</v>
      </c>
      <c r="N25">
        <f t="shared" si="2"/>
        <v>22</v>
      </c>
      <c r="O25">
        <v>20</v>
      </c>
      <c r="P25">
        <f t="shared" si="3"/>
        <v>479.5</v>
      </c>
      <c r="Q25" s="12" t="str">
        <f t="shared" si="4"/>
        <v>Достатній</v>
      </c>
      <c r="R25" s="12">
        <f t="shared" si="5"/>
        <v>42</v>
      </c>
      <c r="S25" s="12" t="b">
        <f t="shared" si="6"/>
        <v>1</v>
      </c>
      <c r="T25" s="12">
        <v>48</v>
      </c>
    </row>
    <row r="26" spans="1:20" x14ac:dyDescent="0.3">
      <c r="A26" s="1" t="s">
        <v>35</v>
      </c>
      <c r="B26" s="1">
        <v>490</v>
      </c>
      <c r="C26" s="1">
        <v>466</v>
      </c>
      <c r="D26" s="1">
        <v>480</v>
      </c>
      <c r="E26" s="1">
        <v>508</v>
      </c>
      <c r="F26" s="1">
        <v>-1</v>
      </c>
      <c r="G26" s="1">
        <v>-13</v>
      </c>
      <c r="H26" s="1">
        <v>-10</v>
      </c>
      <c r="I26" s="1">
        <v>13.4</v>
      </c>
      <c r="J26" s="1">
        <v>18.100000000000001</v>
      </c>
      <c r="K26" t="str">
        <f t="shared" si="0"/>
        <v>Так</v>
      </c>
      <c r="L26">
        <f t="shared" si="1"/>
        <v>478.7</v>
      </c>
      <c r="M26">
        <f>SUMPRODUCT(B26:D26,$AC$2:$AE$2)</f>
        <v>479.79999999999995</v>
      </c>
      <c r="N26">
        <f t="shared" si="2"/>
        <v>24</v>
      </c>
      <c r="O26">
        <v>19</v>
      </c>
      <c r="P26">
        <f t="shared" si="3"/>
        <v>479.79999999999995</v>
      </c>
      <c r="Q26" s="12" t="str">
        <f t="shared" si="4"/>
        <v>Достатній</v>
      </c>
      <c r="R26" s="12">
        <f t="shared" si="5"/>
        <v>42</v>
      </c>
      <c r="S26" s="12" t="b">
        <f t="shared" si="6"/>
        <v>1</v>
      </c>
      <c r="T26" s="12">
        <v>48</v>
      </c>
    </row>
    <row r="27" spans="1:20" x14ac:dyDescent="0.3">
      <c r="A27" s="2" t="s">
        <v>36</v>
      </c>
      <c r="B27" s="2">
        <v>488</v>
      </c>
      <c r="C27" s="2">
        <v>464</v>
      </c>
      <c r="D27" s="2">
        <v>470</v>
      </c>
      <c r="E27" s="2">
        <v>512</v>
      </c>
      <c r="F27" s="2">
        <v>3</v>
      </c>
      <c r="G27" s="2">
        <v>-8</v>
      </c>
      <c r="H27" s="2">
        <v>-5</v>
      </c>
      <c r="I27" s="2">
        <v>8.6999999999999993</v>
      </c>
      <c r="J27" s="2">
        <v>15.2</v>
      </c>
      <c r="K27" t="str">
        <f t="shared" si="0"/>
        <v>Так</v>
      </c>
      <c r="L27">
        <f t="shared" si="1"/>
        <v>474</v>
      </c>
      <c r="M27">
        <f>SUMPRODUCT(B27:D27,$AC$2:$AE$2)</f>
        <v>475.4</v>
      </c>
      <c r="N27">
        <f t="shared" si="2"/>
        <v>24</v>
      </c>
      <c r="O27">
        <v>23</v>
      </c>
      <c r="P27">
        <f t="shared" si="3"/>
        <v>475.4</v>
      </c>
      <c r="Q27" s="12" t="str">
        <f t="shared" si="4"/>
        <v>Достатній</v>
      </c>
      <c r="R27" s="12">
        <f t="shared" si="5"/>
        <v>40</v>
      </c>
      <c r="S27" s="12" t="b">
        <f t="shared" si="6"/>
        <v>1</v>
      </c>
      <c r="T27" s="12">
        <v>46</v>
      </c>
    </row>
    <row r="28" spans="1:20" x14ac:dyDescent="0.3">
      <c r="A28" s="1" t="s">
        <v>37</v>
      </c>
      <c r="B28" s="1">
        <v>486</v>
      </c>
      <c r="C28" s="1">
        <v>465</v>
      </c>
      <c r="D28" s="1">
        <v>464</v>
      </c>
      <c r="E28" s="1">
        <v>498</v>
      </c>
      <c r="F28" s="1">
        <v>-7</v>
      </c>
      <c r="G28" s="1">
        <v>-15</v>
      </c>
      <c r="H28" s="1">
        <v>-11</v>
      </c>
      <c r="I28" s="1">
        <v>14</v>
      </c>
      <c r="J28" s="1">
        <v>20.7</v>
      </c>
      <c r="K28" t="str">
        <f t="shared" si="0"/>
        <v>Так</v>
      </c>
      <c r="L28">
        <f t="shared" si="1"/>
        <v>471.7</v>
      </c>
      <c r="M28">
        <f>SUMPRODUCT(B28:D28,$AC$2:$AE$2)</f>
        <v>473.09999999999997</v>
      </c>
      <c r="N28">
        <f t="shared" si="2"/>
        <v>22</v>
      </c>
      <c r="O28">
        <v>24</v>
      </c>
      <c r="P28">
        <f t="shared" si="3"/>
        <v>473.09999999999997</v>
      </c>
      <c r="Q28" s="12" t="str">
        <f t="shared" si="4"/>
        <v>Достатній</v>
      </c>
      <c r="R28" s="12">
        <f t="shared" si="5"/>
        <v>38</v>
      </c>
      <c r="S28" s="12" t="b">
        <f t="shared" si="6"/>
        <v>1</v>
      </c>
      <c r="T28" s="12">
        <v>43</v>
      </c>
    </row>
    <row r="29" spans="1:20" x14ac:dyDescent="0.3">
      <c r="A29" s="2" t="s">
        <v>38</v>
      </c>
      <c r="B29" s="2">
        <v>485</v>
      </c>
      <c r="C29" s="2">
        <v>441</v>
      </c>
      <c r="D29" s="2">
        <v>483</v>
      </c>
      <c r="E29" s="2">
        <v>506</v>
      </c>
      <c r="F29" s="2">
        <v>-3</v>
      </c>
      <c r="G29" s="2">
        <v>-18</v>
      </c>
      <c r="H29" s="2">
        <v>-9</v>
      </c>
      <c r="I29" s="2">
        <v>15.7</v>
      </c>
      <c r="J29" s="2">
        <v>21.3</v>
      </c>
      <c r="K29" t="str">
        <f t="shared" si="0"/>
        <v>Так</v>
      </c>
      <c r="L29">
        <f t="shared" si="1"/>
        <v>469.7</v>
      </c>
      <c r="M29">
        <f>SUMPRODUCT(B29:D29,$AC$2:$AE$2)</f>
        <v>471.19999999999993</v>
      </c>
      <c r="N29">
        <f t="shared" si="2"/>
        <v>44</v>
      </c>
      <c r="O29">
        <v>26</v>
      </c>
      <c r="P29">
        <f t="shared" si="3"/>
        <v>471.19999999999993</v>
      </c>
      <c r="Q29" s="12" t="str">
        <f t="shared" si="4"/>
        <v>Достатній</v>
      </c>
      <c r="R29" s="12">
        <f t="shared" si="5"/>
        <v>37</v>
      </c>
      <c r="S29" s="12" t="b">
        <f t="shared" si="6"/>
        <v>1</v>
      </c>
      <c r="T29" s="12">
        <v>40</v>
      </c>
    </row>
    <row r="30" spans="1:20" x14ac:dyDescent="0.3">
      <c r="A30" s="1" t="s">
        <v>39</v>
      </c>
      <c r="B30" s="1">
        <v>485</v>
      </c>
      <c r="C30" s="1">
        <v>466</v>
      </c>
      <c r="D30" s="1">
        <v>464</v>
      </c>
      <c r="E30" s="1">
        <v>503</v>
      </c>
      <c r="F30" s="1">
        <v>-8</v>
      </c>
      <c r="G30" s="1">
        <v>-21</v>
      </c>
      <c r="H30" s="1">
        <v>-18</v>
      </c>
      <c r="I30" s="1">
        <v>14.1</v>
      </c>
      <c r="J30" s="1">
        <v>19.399999999999999</v>
      </c>
      <c r="K30" t="str">
        <f t="shared" si="0"/>
        <v>Так</v>
      </c>
      <c r="L30">
        <f t="shared" si="1"/>
        <v>471.7</v>
      </c>
      <c r="M30">
        <f>SUMPRODUCT(B30:D30,$AC$2:$AE$2)</f>
        <v>472.99999999999994</v>
      </c>
      <c r="N30">
        <f t="shared" si="2"/>
        <v>21</v>
      </c>
      <c r="O30">
        <v>25</v>
      </c>
      <c r="P30">
        <f t="shared" si="3"/>
        <v>472.99999999999994</v>
      </c>
      <c r="Q30" s="12" t="str">
        <f t="shared" si="4"/>
        <v>Достатній</v>
      </c>
      <c r="R30" s="12">
        <f t="shared" si="5"/>
        <v>37</v>
      </c>
      <c r="S30" s="12" t="b">
        <f t="shared" si="6"/>
        <v>1</v>
      </c>
      <c r="T30" s="12">
        <v>40</v>
      </c>
    </row>
    <row r="31" spans="1:20" x14ac:dyDescent="0.3">
      <c r="A31" s="2" t="s">
        <v>40</v>
      </c>
      <c r="B31" s="2">
        <v>484</v>
      </c>
      <c r="C31" s="2">
        <v>445</v>
      </c>
      <c r="D31" s="2">
        <v>460</v>
      </c>
      <c r="E31" s="2">
        <v>486</v>
      </c>
      <c r="F31" s="2">
        <v>-16</v>
      </c>
      <c r="G31" s="2">
        <v>-24</v>
      </c>
      <c r="H31" s="2">
        <v>-25</v>
      </c>
      <c r="I31" s="2">
        <v>10.1</v>
      </c>
      <c r="J31" s="2">
        <v>18.8</v>
      </c>
      <c r="K31" t="str">
        <f t="shared" si="0"/>
        <v>Так</v>
      </c>
      <c r="L31">
        <f t="shared" si="1"/>
        <v>463</v>
      </c>
      <c r="M31">
        <f>SUMPRODUCT(B31:D31,$AC$2:$AE$2)</f>
        <v>465.1</v>
      </c>
      <c r="N31">
        <f t="shared" si="2"/>
        <v>39</v>
      </c>
      <c r="O31">
        <v>31</v>
      </c>
      <c r="P31">
        <f t="shared" si="3"/>
        <v>465.1</v>
      </c>
      <c r="Q31" s="12" t="str">
        <f t="shared" si="4"/>
        <v>Достатній</v>
      </c>
      <c r="R31" s="12">
        <f t="shared" si="5"/>
        <v>36</v>
      </c>
      <c r="S31" s="12" t="b">
        <f t="shared" si="6"/>
        <v>1</v>
      </c>
      <c r="T31" s="12">
        <v>39</v>
      </c>
    </row>
    <row r="32" spans="1:20" x14ac:dyDescent="0.3">
      <c r="A32" s="1" t="s">
        <v>41</v>
      </c>
      <c r="B32" s="1">
        <v>483</v>
      </c>
      <c r="C32" s="1">
        <v>456</v>
      </c>
      <c r="D32" s="1">
        <v>458</v>
      </c>
      <c r="E32" s="1">
        <v>497</v>
      </c>
      <c r="F32" s="1">
        <v>-4</v>
      </c>
      <c r="G32" s="1">
        <v>-18</v>
      </c>
      <c r="H32" s="1">
        <v>-16</v>
      </c>
      <c r="I32" s="1">
        <v>9.8000000000000007</v>
      </c>
      <c r="J32" s="1">
        <v>21.3</v>
      </c>
      <c r="K32" t="str">
        <f t="shared" si="0"/>
        <v>Так</v>
      </c>
      <c r="L32">
        <f t="shared" si="1"/>
        <v>465.7</v>
      </c>
      <c r="M32">
        <f>SUMPRODUCT(B32:D32,$AC$2:$AE$2)</f>
        <v>467.4</v>
      </c>
      <c r="N32">
        <f t="shared" si="2"/>
        <v>27</v>
      </c>
      <c r="O32">
        <v>29</v>
      </c>
      <c r="P32">
        <f t="shared" si="3"/>
        <v>467.4</v>
      </c>
      <c r="Q32" s="12" t="str">
        <f t="shared" si="4"/>
        <v>Достатній</v>
      </c>
      <c r="R32" s="12">
        <f t="shared" si="5"/>
        <v>35</v>
      </c>
      <c r="S32" s="12" t="b">
        <f t="shared" si="6"/>
        <v>1</v>
      </c>
      <c r="T32" s="12">
        <v>36</v>
      </c>
    </row>
    <row r="33" spans="1:20" x14ac:dyDescent="0.3">
      <c r="A33" s="2" t="s">
        <v>42</v>
      </c>
      <c r="B33" s="2">
        <v>483</v>
      </c>
      <c r="C33" s="2">
        <v>474</v>
      </c>
      <c r="D33" s="2">
        <v>468</v>
      </c>
      <c r="E33" s="2">
        <v>490</v>
      </c>
      <c r="F33" s="2">
        <v>6</v>
      </c>
      <c r="G33" s="2">
        <v>-7</v>
      </c>
      <c r="H33" s="2">
        <v>-3</v>
      </c>
      <c r="I33" s="2">
        <v>10.1</v>
      </c>
      <c r="J33" s="2">
        <v>15.8</v>
      </c>
      <c r="K33" t="str">
        <f t="shared" si="0"/>
        <v>Так</v>
      </c>
      <c r="L33">
        <f t="shared" si="1"/>
        <v>475</v>
      </c>
      <c r="M33">
        <f>SUMPRODUCT(B33:D33,$AC$2:$AE$2)</f>
        <v>475.79999999999995</v>
      </c>
      <c r="N33">
        <f t="shared" si="2"/>
        <v>15</v>
      </c>
      <c r="O33">
        <v>22</v>
      </c>
      <c r="P33">
        <f t="shared" si="3"/>
        <v>475.79999999999995</v>
      </c>
      <c r="Q33" s="12" t="str">
        <f t="shared" si="4"/>
        <v>Достатній</v>
      </c>
      <c r="R33" s="12">
        <f t="shared" si="5"/>
        <v>35</v>
      </c>
      <c r="S33" s="12" t="b">
        <f t="shared" si="6"/>
        <v>1</v>
      </c>
      <c r="T33" s="12">
        <v>36</v>
      </c>
    </row>
    <row r="34" spans="1:20" x14ac:dyDescent="0.3">
      <c r="A34" s="1" t="s">
        <v>43</v>
      </c>
      <c r="B34" s="1">
        <v>482</v>
      </c>
      <c r="C34" s="1">
        <v>462</v>
      </c>
      <c r="D34" s="1">
        <v>460</v>
      </c>
      <c r="E34" s="1">
        <v>501</v>
      </c>
      <c r="F34" s="1">
        <v>-3</v>
      </c>
      <c r="G34" s="1">
        <v>-15</v>
      </c>
      <c r="H34" s="1">
        <v>-12</v>
      </c>
      <c r="I34" s="1">
        <v>9</v>
      </c>
      <c r="J34" s="1">
        <v>18.600000000000001</v>
      </c>
      <c r="K34" t="str">
        <f t="shared" si="0"/>
        <v>Так</v>
      </c>
      <c r="L34">
        <f t="shared" si="1"/>
        <v>468</v>
      </c>
      <c r="M34">
        <f>SUMPRODUCT(B34:D34,$AC$2:$AE$2)</f>
        <v>469.4</v>
      </c>
      <c r="N34">
        <f t="shared" si="2"/>
        <v>22</v>
      </c>
      <c r="O34">
        <v>28</v>
      </c>
      <c r="P34">
        <f t="shared" si="3"/>
        <v>469.4</v>
      </c>
      <c r="Q34" s="12" t="str">
        <f t="shared" si="4"/>
        <v>Достатній</v>
      </c>
      <c r="R34" s="12">
        <f t="shared" si="5"/>
        <v>34</v>
      </c>
      <c r="S34" s="12" t="b">
        <f t="shared" si="6"/>
        <v>1</v>
      </c>
      <c r="T34" s="12">
        <v>33</v>
      </c>
    </row>
    <row r="35" spans="1:20" x14ac:dyDescent="0.3">
      <c r="A35" s="2" t="s">
        <v>44</v>
      </c>
      <c r="B35" s="2">
        <v>480</v>
      </c>
      <c r="C35" s="2">
        <v>452</v>
      </c>
      <c r="D35" s="2">
        <v>459</v>
      </c>
      <c r="E35" s="2">
        <v>495</v>
      </c>
      <c r="F35" s="2">
        <v>-6</v>
      </c>
      <c r="G35" s="2">
        <v>-21</v>
      </c>
      <c r="H35" s="2">
        <v>-13</v>
      </c>
      <c r="I35" s="2">
        <v>7.6</v>
      </c>
      <c r="J35" s="2">
        <v>19.7</v>
      </c>
      <c r="K35" t="str">
        <f t="shared" si="0"/>
        <v>Так</v>
      </c>
      <c r="L35">
        <f t="shared" si="1"/>
        <v>463.7</v>
      </c>
      <c r="M35">
        <f>SUMPRODUCT(B35:D35,$AC$2:$AE$2)</f>
        <v>465.3</v>
      </c>
      <c r="N35">
        <f t="shared" si="2"/>
        <v>28</v>
      </c>
      <c r="O35">
        <v>30</v>
      </c>
      <c r="P35">
        <f t="shared" si="3"/>
        <v>465.3</v>
      </c>
      <c r="Q35" s="12" t="str">
        <f t="shared" si="4"/>
        <v>Достатній</v>
      </c>
      <c r="R35" s="12">
        <f t="shared" si="5"/>
        <v>32</v>
      </c>
      <c r="S35" s="12" t="b">
        <f t="shared" si="6"/>
        <v>1</v>
      </c>
      <c r="T35" s="12">
        <v>32</v>
      </c>
    </row>
    <row r="36" spans="1:20" x14ac:dyDescent="0.3">
      <c r="A36" s="1" t="s">
        <v>45</v>
      </c>
      <c r="B36" s="1">
        <v>478</v>
      </c>
      <c r="C36" s="1">
        <v>460</v>
      </c>
      <c r="D36" s="1">
        <v>471</v>
      </c>
      <c r="E36" s="1">
        <v>506</v>
      </c>
      <c r="F36" s="1">
        <v>-16</v>
      </c>
      <c r="G36" s="1">
        <v>-29</v>
      </c>
      <c r="H36" s="1">
        <v>-19</v>
      </c>
      <c r="I36" s="1">
        <v>8.9</v>
      </c>
      <c r="J36" s="1">
        <v>16</v>
      </c>
      <c r="K36" t="str">
        <f t="shared" si="0"/>
        <v>Так</v>
      </c>
      <c r="L36">
        <f t="shared" si="1"/>
        <v>469.7</v>
      </c>
      <c r="M36">
        <f>SUMPRODUCT(B36:D36,$AC$2:$AE$2)</f>
        <v>470.5</v>
      </c>
      <c r="N36">
        <f t="shared" si="2"/>
        <v>18</v>
      </c>
      <c r="O36">
        <v>27</v>
      </c>
      <c r="P36">
        <f t="shared" si="3"/>
        <v>470.5</v>
      </c>
      <c r="Q36" s="12" t="str">
        <f t="shared" si="4"/>
        <v>Достатній</v>
      </c>
      <c r="R36" s="12">
        <f t="shared" si="5"/>
        <v>30</v>
      </c>
      <c r="S36" s="12" t="b">
        <f t="shared" si="6"/>
        <v>1</v>
      </c>
      <c r="T36" s="12">
        <v>31</v>
      </c>
    </row>
    <row r="37" spans="1:20" x14ac:dyDescent="0.3">
      <c r="A37" s="2" t="s">
        <v>46</v>
      </c>
      <c r="B37" s="2">
        <v>477</v>
      </c>
      <c r="C37" s="2">
        <v>451</v>
      </c>
      <c r="D37" s="2">
        <v>457</v>
      </c>
      <c r="E37" s="2">
        <v>499</v>
      </c>
      <c r="F37" s="2">
        <v>-7</v>
      </c>
      <c r="G37" s="2">
        <v>-23</v>
      </c>
      <c r="H37" s="2">
        <v>-16</v>
      </c>
      <c r="I37" s="2">
        <v>7</v>
      </c>
      <c r="J37" s="2">
        <v>18.399999999999999</v>
      </c>
      <c r="K37" t="str">
        <f t="shared" si="0"/>
        <v>Так</v>
      </c>
      <c r="L37">
        <f t="shared" si="1"/>
        <v>461.7</v>
      </c>
      <c r="M37">
        <f>SUMPRODUCT(B37:D37,$AC$2:$AE$2)</f>
        <v>463.20000000000005</v>
      </c>
      <c r="N37">
        <f t="shared" si="2"/>
        <v>26</v>
      </c>
      <c r="O37">
        <v>33</v>
      </c>
      <c r="P37">
        <f t="shared" si="3"/>
        <v>463.20000000000005</v>
      </c>
      <c r="Q37" s="12" t="str">
        <f t="shared" si="4"/>
        <v>Достатній</v>
      </c>
      <c r="R37" s="12">
        <f t="shared" si="5"/>
        <v>29</v>
      </c>
      <c r="S37" s="12" t="b">
        <f t="shared" si="6"/>
        <v>1</v>
      </c>
      <c r="T37" s="12">
        <v>29</v>
      </c>
    </row>
    <row r="38" spans="1:20" x14ac:dyDescent="0.3">
      <c r="A38" s="1" t="s">
        <v>47</v>
      </c>
      <c r="B38" s="1">
        <v>476</v>
      </c>
      <c r="C38" s="1">
        <v>453</v>
      </c>
      <c r="D38" s="1">
        <v>455</v>
      </c>
      <c r="E38" s="1">
        <v>464</v>
      </c>
      <c r="F38" s="1">
        <v>-6</v>
      </c>
      <c r="G38" s="1">
        <v>-22</v>
      </c>
      <c r="H38" s="1">
        <v>-8</v>
      </c>
      <c r="I38" s="1">
        <v>7.8</v>
      </c>
      <c r="J38" s="1">
        <v>20.3</v>
      </c>
      <c r="K38" t="str">
        <f t="shared" si="0"/>
        <v>Так</v>
      </c>
      <c r="L38">
        <f t="shared" si="1"/>
        <v>461.3</v>
      </c>
      <c r="M38">
        <f>SUMPRODUCT(B38:D38,$AC$2:$AE$2)</f>
        <v>462.8</v>
      </c>
      <c r="N38">
        <f t="shared" si="2"/>
        <v>23</v>
      </c>
      <c r="O38">
        <v>34</v>
      </c>
      <c r="P38">
        <f t="shared" si="3"/>
        <v>462.8</v>
      </c>
      <c r="Q38" s="12" t="str">
        <f t="shared" si="4"/>
        <v>Достатній</v>
      </c>
      <c r="R38" s="12">
        <f t="shared" si="5"/>
        <v>28</v>
      </c>
      <c r="S38" s="12" t="b">
        <f t="shared" si="6"/>
        <v>1</v>
      </c>
      <c r="T38" s="12">
        <v>27</v>
      </c>
    </row>
    <row r="39" spans="1:20" x14ac:dyDescent="0.3">
      <c r="A39" s="2" t="s">
        <v>48</v>
      </c>
      <c r="B39" s="2">
        <v>475</v>
      </c>
      <c r="C39" s="2">
        <v>448</v>
      </c>
      <c r="D39" s="2">
        <v>469</v>
      </c>
      <c r="E39" s="2">
        <v>497</v>
      </c>
      <c r="F39" s="2">
        <v>13</v>
      </c>
      <c r="G39" s="2">
        <v>1</v>
      </c>
      <c r="H39" s="2">
        <v>5</v>
      </c>
      <c r="I39" s="2">
        <v>11</v>
      </c>
      <c r="J39" s="2">
        <v>21.1</v>
      </c>
      <c r="K39" t="str">
        <f t="shared" si="0"/>
        <v>Так</v>
      </c>
      <c r="L39">
        <f t="shared" si="1"/>
        <v>464</v>
      </c>
      <c r="M39">
        <f>SUMPRODUCT(B39:D39,$AC$2:$AE$2)</f>
        <v>465.09999999999997</v>
      </c>
      <c r="N39">
        <f t="shared" si="2"/>
        <v>27</v>
      </c>
      <c r="O39">
        <v>32</v>
      </c>
      <c r="P39">
        <f t="shared" si="3"/>
        <v>465.09999999999997</v>
      </c>
      <c r="Q39" s="12" t="str">
        <f t="shared" si="4"/>
        <v>Достатній</v>
      </c>
      <c r="R39" s="12">
        <f t="shared" si="5"/>
        <v>27</v>
      </c>
      <c r="S39" s="12" t="b">
        <f t="shared" si="6"/>
        <v>1</v>
      </c>
      <c r="T39" s="12">
        <v>25</v>
      </c>
    </row>
    <row r="40" spans="1:20" x14ac:dyDescent="0.3">
      <c r="A40" s="1" t="s">
        <v>49</v>
      </c>
      <c r="B40" s="1">
        <v>474</v>
      </c>
      <c r="C40" s="1">
        <v>443</v>
      </c>
      <c r="D40" s="1">
        <v>458</v>
      </c>
      <c r="E40" s="1">
        <v>506</v>
      </c>
      <c r="F40" s="1" t="s">
        <v>15</v>
      </c>
      <c r="G40" s="1" t="s">
        <v>15</v>
      </c>
      <c r="H40" s="1" t="s">
        <v>15</v>
      </c>
      <c r="I40" s="1">
        <v>11.4</v>
      </c>
      <c r="J40" s="1">
        <v>25</v>
      </c>
      <c r="K40" t="str">
        <f t="shared" si="0"/>
        <v>Так</v>
      </c>
      <c r="L40">
        <f t="shared" si="1"/>
        <v>458.3</v>
      </c>
      <c r="M40">
        <f>SUMPRODUCT(B40:D40,$AC$2:$AE$2)</f>
        <v>459.9</v>
      </c>
      <c r="N40">
        <f t="shared" si="2"/>
        <v>31</v>
      </c>
      <c r="O40">
        <v>35</v>
      </c>
      <c r="P40">
        <f t="shared" si="3"/>
        <v>459.9</v>
      </c>
      <c r="Q40" s="12" t="str">
        <f t="shared" si="4"/>
        <v>Достатній</v>
      </c>
      <c r="R40" s="12">
        <f t="shared" si="5"/>
        <v>26</v>
      </c>
      <c r="S40" s="12" t="b">
        <f t="shared" si="6"/>
        <v>1</v>
      </c>
      <c r="T40" s="12">
        <v>22</v>
      </c>
    </row>
    <row r="41" spans="1:20" x14ac:dyDescent="0.3">
      <c r="A41" s="2" t="s">
        <v>50</v>
      </c>
      <c r="B41" s="2">
        <v>470</v>
      </c>
      <c r="C41" s="2">
        <v>453</v>
      </c>
      <c r="D41" s="2">
        <v>452</v>
      </c>
      <c r="E41" s="2">
        <v>491</v>
      </c>
      <c r="F41" s="2">
        <v>-8</v>
      </c>
      <c r="G41" s="2">
        <v>-24</v>
      </c>
      <c r="H41" s="2">
        <v>-17</v>
      </c>
      <c r="I41" s="2">
        <v>9.6999999999999993</v>
      </c>
      <c r="J41" s="2">
        <v>22</v>
      </c>
      <c r="K41" t="str">
        <f t="shared" si="0"/>
        <v>Так</v>
      </c>
      <c r="L41">
        <f t="shared" si="1"/>
        <v>458.3</v>
      </c>
      <c r="M41">
        <f>SUMPRODUCT(B41:D41,$AC$2:$AE$2)</f>
        <v>459.5</v>
      </c>
      <c r="N41">
        <f t="shared" si="2"/>
        <v>18</v>
      </c>
      <c r="O41">
        <v>36</v>
      </c>
      <c r="P41">
        <f t="shared" si="3"/>
        <v>459.5</v>
      </c>
      <c r="Q41" s="12" t="str">
        <f t="shared" si="4"/>
        <v>Достатній</v>
      </c>
      <c r="R41" s="12">
        <f t="shared" si="5"/>
        <v>22</v>
      </c>
      <c r="S41" s="12" t="b">
        <f t="shared" si="6"/>
        <v>1</v>
      </c>
      <c r="T41" s="12">
        <v>18</v>
      </c>
    </row>
    <row r="42" spans="1:20" x14ac:dyDescent="0.3">
      <c r="A42" s="1" t="s">
        <v>51</v>
      </c>
      <c r="B42" s="1">
        <v>468</v>
      </c>
      <c r="C42" s="1">
        <v>430</v>
      </c>
      <c r="D42" s="1">
        <v>460</v>
      </c>
      <c r="E42" s="1">
        <v>507</v>
      </c>
      <c r="F42" s="1">
        <v>-25</v>
      </c>
      <c r="G42" s="1">
        <v>-45</v>
      </c>
      <c r="H42" s="1">
        <v>-23</v>
      </c>
      <c r="I42" s="1">
        <v>6.7</v>
      </c>
      <c r="J42" s="1">
        <v>21.6</v>
      </c>
      <c r="K42" t="str">
        <f t="shared" si="0"/>
        <v>Так</v>
      </c>
      <c r="L42">
        <f t="shared" si="1"/>
        <v>452.7</v>
      </c>
      <c r="M42">
        <f>SUMPRODUCT(B42:D42,$AC$2:$AE$2)</f>
        <v>454.20000000000005</v>
      </c>
      <c r="N42">
        <f t="shared" si="2"/>
        <v>38</v>
      </c>
      <c r="O42">
        <v>37</v>
      </c>
      <c r="P42">
        <f t="shared" si="3"/>
        <v>454.20000000000005</v>
      </c>
      <c r="Q42" s="12" t="str">
        <f t="shared" si="4"/>
        <v>Достатній</v>
      </c>
      <c r="R42" s="12">
        <f t="shared" si="5"/>
        <v>20</v>
      </c>
      <c r="S42" s="12" t="b">
        <f t="shared" si="6"/>
        <v>1</v>
      </c>
      <c r="T42" s="12">
        <v>17</v>
      </c>
    </row>
    <row r="43" spans="1:20" x14ac:dyDescent="0.3">
      <c r="A43" s="2" t="s">
        <v>52</v>
      </c>
      <c r="B43" s="2">
        <v>458</v>
      </c>
      <c r="C43" s="2">
        <v>433</v>
      </c>
      <c r="D43" s="2">
        <v>453</v>
      </c>
      <c r="E43" s="2">
        <v>476</v>
      </c>
      <c r="F43" s="2">
        <v>26</v>
      </c>
      <c r="G43" s="2">
        <v>15</v>
      </c>
      <c r="H43" s="2">
        <v>21</v>
      </c>
      <c r="I43" s="2">
        <v>10.3</v>
      </c>
      <c r="J43" s="2">
        <v>26.6</v>
      </c>
      <c r="K43" t="str">
        <f t="shared" si="0"/>
        <v>Так</v>
      </c>
      <c r="L43">
        <f t="shared" si="1"/>
        <v>448</v>
      </c>
      <c r="M43">
        <f>SUMPRODUCT(B43:D43,$AC$2:$AE$2)</f>
        <v>449</v>
      </c>
      <c r="N43">
        <f t="shared" si="2"/>
        <v>25</v>
      </c>
      <c r="O43">
        <v>38</v>
      </c>
      <c r="P43">
        <f t="shared" si="3"/>
        <v>449</v>
      </c>
      <c r="Q43" s="12" t="str">
        <f t="shared" si="4"/>
        <v>Достатній</v>
      </c>
      <c r="R43" s="12">
        <f t="shared" si="5"/>
        <v>10</v>
      </c>
      <c r="S43" s="12" t="b">
        <f t="shared" si="6"/>
        <v>1</v>
      </c>
      <c r="T43" s="12">
        <v>9</v>
      </c>
    </row>
    <row r="44" spans="1:20" x14ac:dyDescent="0.3">
      <c r="A44" s="1" t="s">
        <v>53</v>
      </c>
      <c r="B44" s="1">
        <v>457</v>
      </c>
      <c r="C44" s="1">
        <v>392</v>
      </c>
      <c r="D44" s="1">
        <v>443</v>
      </c>
      <c r="E44" s="1">
        <v>461</v>
      </c>
      <c r="F44" s="1" t="s">
        <v>15</v>
      </c>
      <c r="G44" s="1" t="s">
        <v>15</v>
      </c>
      <c r="H44" s="1" t="s">
        <v>15</v>
      </c>
      <c r="I44" s="1">
        <v>4.2</v>
      </c>
      <c r="J44" s="1">
        <v>26</v>
      </c>
      <c r="K44" t="str">
        <f t="shared" si="0"/>
        <v>Так</v>
      </c>
      <c r="L44">
        <f t="shared" si="1"/>
        <v>430.7</v>
      </c>
      <c r="M44">
        <f>SUMPRODUCT(B44:D44,$AC$2:$AE$2)</f>
        <v>433.29999999999995</v>
      </c>
      <c r="N44">
        <f t="shared" si="2"/>
        <v>65</v>
      </c>
      <c r="O44">
        <v>44</v>
      </c>
      <c r="P44">
        <f t="shared" si="3"/>
        <v>433.29999999999995</v>
      </c>
      <c r="Q44" s="12" t="str">
        <f t="shared" si="4"/>
        <v>Достатній</v>
      </c>
      <c r="R44" s="12">
        <f t="shared" si="5"/>
        <v>9</v>
      </c>
      <c r="S44" s="12" t="b">
        <f t="shared" si="6"/>
        <v>1</v>
      </c>
      <c r="T44" s="12">
        <v>7</v>
      </c>
    </row>
    <row r="45" spans="1:20" x14ac:dyDescent="0.3">
      <c r="A45" s="2" t="s">
        <v>54</v>
      </c>
      <c r="B45" s="2">
        <v>453</v>
      </c>
      <c r="C45" s="2">
        <v>415</v>
      </c>
      <c r="D45" s="2">
        <v>439</v>
      </c>
      <c r="E45" s="2">
        <v>463</v>
      </c>
      <c r="F45" s="2">
        <v>-13</v>
      </c>
      <c r="G45" s="2">
        <v>-31</v>
      </c>
      <c r="H45" s="2">
        <v>-27</v>
      </c>
      <c r="I45" s="2">
        <v>8.3000000000000007</v>
      </c>
      <c r="J45" s="2">
        <v>29.4</v>
      </c>
      <c r="K45" t="str">
        <f t="shared" si="0"/>
        <v>Так</v>
      </c>
      <c r="L45">
        <f t="shared" si="1"/>
        <v>435.7</v>
      </c>
      <c r="M45">
        <f>SUMPRODUCT(B45:D45,$AC$2:$AE$2)</f>
        <v>437.40000000000003</v>
      </c>
      <c r="N45">
        <f t="shared" si="2"/>
        <v>38</v>
      </c>
      <c r="O45">
        <v>41</v>
      </c>
      <c r="P45">
        <f t="shared" si="3"/>
        <v>437.40000000000003</v>
      </c>
      <c r="Q45" s="12" t="str">
        <f t="shared" si="4"/>
        <v>Достатній</v>
      </c>
      <c r="R45" s="12">
        <f t="shared" si="5"/>
        <v>5</v>
      </c>
      <c r="S45" s="12" t="b">
        <f t="shared" si="6"/>
        <v>1</v>
      </c>
      <c r="T45" s="12">
        <v>3</v>
      </c>
    </row>
    <row r="46" spans="1:20" x14ac:dyDescent="0.3">
      <c r="A46" s="1" t="s">
        <v>55</v>
      </c>
      <c r="B46" s="1">
        <v>448</v>
      </c>
      <c r="C46" s="1">
        <v>418</v>
      </c>
      <c r="D46" s="1">
        <v>431</v>
      </c>
      <c r="E46" s="1">
        <v>478</v>
      </c>
      <c r="F46" s="1">
        <v>-1</v>
      </c>
      <c r="G46" s="1">
        <v>-8</v>
      </c>
      <c r="H46" s="1">
        <v>-9</v>
      </c>
      <c r="I46" s="1">
        <v>3.6</v>
      </c>
      <c r="J46" s="1">
        <v>29.3</v>
      </c>
      <c r="K46" t="str">
        <f t="shared" si="0"/>
        <v>Так</v>
      </c>
      <c r="L46">
        <f t="shared" si="1"/>
        <v>432.3</v>
      </c>
      <c r="M46">
        <f>SUMPRODUCT(B46:D46,$AC$2:$AE$2)</f>
        <v>433.9</v>
      </c>
      <c r="N46">
        <f t="shared" si="2"/>
        <v>30</v>
      </c>
      <c r="O46">
        <v>43</v>
      </c>
      <c r="P46">
        <f t="shared" si="3"/>
        <v>433.9</v>
      </c>
      <c r="Q46" s="12" t="str">
        <f t="shared" si="4"/>
        <v>Середній</v>
      </c>
      <c r="R46" s="12">
        <f t="shared" si="5"/>
        <v>0</v>
      </c>
      <c r="S46" s="12" t="b">
        <f t="shared" si="6"/>
        <v>1</v>
      </c>
      <c r="T46" s="12">
        <v>1</v>
      </c>
    </row>
    <row r="47" spans="1:20" x14ac:dyDescent="0.3">
      <c r="A47" s="2" t="s">
        <v>56</v>
      </c>
      <c r="B47" s="2">
        <v>445</v>
      </c>
      <c r="C47" s="2">
        <v>423</v>
      </c>
      <c r="D47" s="2">
        <v>405</v>
      </c>
      <c r="E47" s="2">
        <v>462</v>
      </c>
      <c r="F47" s="2">
        <v>9</v>
      </c>
      <c r="G47" s="2">
        <v>-7</v>
      </c>
      <c r="H47" s="2">
        <v>-4</v>
      </c>
      <c r="I47" s="2">
        <v>2.8</v>
      </c>
      <c r="J47" s="2">
        <v>30.2</v>
      </c>
      <c r="K47" t="str">
        <f t="shared" si="0"/>
        <v>Так</v>
      </c>
      <c r="L47">
        <f t="shared" si="1"/>
        <v>424.3</v>
      </c>
      <c r="M47">
        <f>SUMPRODUCT(B47:D47,$AC$2:$AE$2)</f>
        <v>426.4</v>
      </c>
      <c r="N47">
        <f t="shared" si="2"/>
        <v>40</v>
      </c>
      <c r="O47">
        <v>47</v>
      </c>
      <c r="P47">
        <f t="shared" si="3"/>
        <v>426.4</v>
      </c>
      <c r="Q47" s="12" t="str">
        <f t="shared" si="4"/>
        <v>Середній</v>
      </c>
      <c r="R47" s="12">
        <f t="shared" si="5"/>
        <v>3</v>
      </c>
      <c r="S47" s="12" t="b">
        <f t="shared" si="6"/>
        <v>1</v>
      </c>
      <c r="T47" s="12">
        <v>2</v>
      </c>
    </row>
    <row r="48" spans="1:20" x14ac:dyDescent="0.3">
      <c r="A48" s="1" t="s">
        <v>57</v>
      </c>
      <c r="B48" s="1">
        <v>442</v>
      </c>
      <c r="C48" s="1">
        <v>436</v>
      </c>
      <c r="D48" s="1">
        <v>403</v>
      </c>
      <c r="E48" s="1">
        <v>466</v>
      </c>
      <c r="F48" s="1">
        <v>-1</v>
      </c>
      <c r="G48" s="1">
        <v>-12</v>
      </c>
      <c r="H48" s="1">
        <v>-9</v>
      </c>
      <c r="I48" s="1">
        <v>2.6</v>
      </c>
      <c r="J48" s="1">
        <v>28.8</v>
      </c>
      <c r="K48" t="str">
        <f t="shared" si="0"/>
        <v>Так</v>
      </c>
      <c r="L48">
        <f t="shared" si="1"/>
        <v>427</v>
      </c>
      <c r="M48">
        <f>SUMPRODUCT(B48:D48,$AC$2:$AE$2)</f>
        <v>428.5</v>
      </c>
      <c r="N48">
        <f t="shared" si="2"/>
        <v>39</v>
      </c>
      <c r="O48">
        <v>45</v>
      </c>
      <c r="P48">
        <f t="shared" si="3"/>
        <v>428.5</v>
      </c>
      <c r="Q48" s="12" t="str">
        <f t="shared" si="4"/>
        <v>Середній</v>
      </c>
      <c r="R48" s="12">
        <f t="shared" si="5"/>
        <v>6</v>
      </c>
      <c r="S48" s="12" t="b">
        <f t="shared" si="6"/>
        <v>1</v>
      </c>
      <c r="T48" s="12">
        <v>4</v>
      </c>
    </row>
    <row r="49" spans="1:20" x14ac:dyDescent="0.3">
      <c r="A49" s="2" t="s">
        <v>58</v>
      </c>
      <c r="B49" s="2">
        <v>442</v>
      </c>
      <c r="C49" s="2">
        <v>436</v>
      </c>
      <c r="D49" s="2">
        <v>433</v>
      </c>
      <c r="E49" s="2">
        <v>444</v>
      </c>
      <c r="F49" s="2">
        <v>-23</v>
      </c>
      <c r="G49" s="2">
        <v>-38</v>
      </c>
      <c r="H49" s="2">
        <v>-25</v>
      </c>
      <c r="I49" s="2">
        <v>8.8000000000000007</v>
      </c>
      <c r="J49" s="2">
        <v>29</v>
      </c>
      <c r="K49" t="str">
        <f t="shared" si="0"/>
        <v>Так</v>
      </c>
      <c r="L49">
        <f t="shared" si="1"/>
        <v>437</v>
      </c>
      <c r="M49">
        <f>SUMPRODUCT(B49:D49,$AC$2:$AE$2)</f>
        <v>437.5</v>
      </c>
      <c r="N49">
        <f t="shared" si="2"/>
        <v>9</v>
      </c>
      <c r="O49">
        <v>40</v>
      </c>
      <c r="P49">
        <f t="shared" si="3"/>
        <v>437.5</v>
      </c>
      <c r="Q49" s="12" t="str">
        <f t="shared" si="4"/>
        <v>Середній</v>
      </c>
      <c r="R49" s="12">
        <f t="shared" si="5"/>
        <v>6</v>
      </c>
      <c r="S49" s="12" t="b">
        <f t="shared" si="6"/>
        <v>1</v>
      </c>
      <c r="T49" s="12">
        <v>4</v>
      </c>
    </row>
    <row r="50" spans="1:20" x14ac:dyDescent="0.3">
      <c r="A50" s="1" t="s">
        <v>59</v>
      </c>
      <c r="B50" s="1">
        <v>441</v>
      </c>
      <c r="C50" s="1">
        <v>422</v>
      </c>
      <c r="D50" s="1">
        <v>450</v>
      </c>
      <c r="E50" s="1">
        <v>490</v>
      </c>
      <c r="F50" s="1">
        <v>-6</v>
      </c>
      <c r="G50" s="1">
        <v>-14</v>
      </c>
      <c r="H50" s="1">
        <v>-9</v>
      </c>
      <c r="I50" s="1">
        <v>5.9</v>
      </c>
      <c r="J50" s="1">
        <v>27.6</v>
      </c>
      <c r="K50" t="str">
        <f t="shared" si="0"/>
        <v>Так</v>
      </c>
      <c r="L50">
        <f t="shared" si="1"/>
        <v>437.7</v>
      </c>
      <c r="M50">
        <f>SUMPRODUCT(B50:D50,$AC$2:$AE$2)</f>
        <v>438</v>
      </c>
      <c r="N50">
        <f t="shared" si="2"/>
        <v>28</v>
      </c>
      <c r="O50">
        <v>39</v>
      </c>
      <c r="P50">
        <f t="shared" si="3"/>
        <v>438</v>
      </c>
      <c r="Q50" s="12" t="str">
        <f t="shared" si="4"/>
        <v>Середній</v>
      </c>
      <c r="R50" s="12">
        <f t="shared" si="5"/>
        <v>7</v>
      </c>
      <c r="S50" s="12" t="b">
        <f t="shared" si="6"/>
        <v>1</v>
      </c>
      <c r="T50" s="12">
        <v>6</v>
      </c>
    </row>
    <row r="51" spans="1:20" x14ac:dyDescent="0.3">
      <c r="A51" s="2" t="s">
        <v>60</v>
      </c>
      <c r="B51" s="2">
        <v>439</v>
      </c>
      <c r="C51" s="2">
        <v>426</v>
      </c>
      <c r="D51" s="2">
        <v>435</v>
      </c>
      <c r="E51" s="2">
        <v>496</v>
      </c>
      <c r="F51" s="2">
        <v>-6</v>
      </c>
      <c r="G51" s="2">
        <v>-4</v>
      </c>
      <c r="H51" s="2">
        <v>-7</v>
      </c>
      <c r="I51" s="2">
        <v>3.4</v>
      </c>
      <c r="J51" s="2">
        <v>33</v>
      </c>
      <c r="K51" t="str">
        <f t="shared" si="0"/>
        <v>Так</v>
      </c>
      <c r="L51">
        <f t="shared" si="1"/>
        <v>433.3</v>
      </c>
      <c r="M51">
        <f>SUMPRODUCT(B51:D51,$AC$2:$AE$2)</f>
        <v>433.90000000000003</v>
      </c>
      <c r="N51">
        <f t="shared" si="2"/>
        <v>13</v>
      </c>
      <c r="O51">
        <v>42</v>
      </c>
      <c r="P51">
        <f t="shared" si="3"/>
        <v>433.90000000000003</v>
      </c>
      <c r="Q51" s="12" t="str">
        <f t="shared" si="4"/>
        <v>Середній</v>
      </c>
      <c r="R51" s="12">
        <f t="shared" si="5"/>
        <v>9</v>
      </c>
      <c r="S51" s="12" t="b">
        <f t="shared" si="6"/>
        <v>1</v>
      </c>
      <c r="T51" s="12">
        <v>7</v>
      </c>
    </row>
    <row r="52" spans="1:20" x14ac:dyDescent="0.3">
      <c r="A52" s="1" t="s">
        <v>61</v>
      </c>
      <c r="B52" s="1">
        <v>438</v>
      </c>
      <c r="C52" s="1">
        <v>405</v>
      </c>
      <c r="D52" s="1">
        <v>407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3</v>
      </c>
      <c r="J52" s="1">
        <v>35.1</v>
      </c>
      <c r="K52" t="str">
        <f t="shared" si="0"/>
        <v>Ні</v>
      </c>
      <c r="L52">
        <f t="shared" si="1"/>
        <v>416.7</v>
      </c>
      <c r="M52">
        <f>SUMPRODUCT(B52:D52,$AC$2:$AE$2)</f>
        <v>418.80000000000007</v>
      </c>
      <c r="N52">
        <f t="shared" si="2"/>
        <v>33</v>
      </c>
      <c r="O52">
        <v>53</v>
      </c>
      <c r="P52">
        <f t="shared" si="3"/>
        <v>418.80000000000007</v>
      </c>
      <c r="Q52" s="12" t="str">
        <f t="shared" si="4"/>
        <v>Середній</v>
      </c>
      <c r="R52" s="12">
        <f t="shared" si="5"/>
        <v>10</v>
      </c>
      <c r="S52" s="12" t="b">
        <f t="shared" si="6"/>
        <v>1</v>
      </c>
      <c r="T52" s="12">
        <v>9</v>
      </c>
    </row>
    <row r="53" spans="1:20" x14ac:dyDescent="0.3">
      <c r="A53" s="2" t="s">
        <v>62</v>
      </c>
      <c r="B53" s="2">
        <v>438</v>
      </c>
      <c r="C53" s="2" t="s">
        <v>15</v>
      </c>
      <c r="D53" s="2" t="s">
        <v>15</v>
      </c>
      <c r="E53" s="2">
        <v>402</v>
      </c>
      <c r="F53" s="2">
        <v>83</v>
      </c>
      <c r="G53" s="2" t="s">
        <v>15</v>
      </c>
      <c r="H53" s="2" t="s">
        <v>15</v>
      </c>
      <c r="I53" s="2" t="s">
        <v>15</v>
      </c>
      <c r="J53" s="2" t="s">
        <v>15</v>
      </c>
      <c r="K53" t="str">
        <f t="shared" si="0"/>
        <v>Ні</v>
      </c>
      <c r="L53" t="str">
        <f t="shared" si="1"/>
        <v/>
      </c>
      <c r="M53">
        <f>SUMPRODUCT(B53:D53,$AC$2:$AE$2)</f>
        <v>175.20000000000002</v>
      </c>
      <c r="N53">
        <f t="shared" si="2"/>
        <v>0</v>
      </c>
      <c r="O53" t="e">
        <v>#VALUE!</v>
      </c>
      <c r="P53" t="str">
        <f t="shared" si="3"/>
        <v/>
      </c>
      <c r="Q53" s="12" t="str">
        <f t="shared" si="4"/>
        <v>Середній</v>
      </c>
      <c r="R53" s="12">
        <f t="shared" si="5"/>
        <v>999</v>
      </c>
      <c r="S53" s="12" t="b">
        <f t="shared" si="6"/>
        <v>0</v>
      </c>
      <c r="T53" s="12">
        <v>91</v>
      </c>
    </row>
    <row r="54" spans="1:20" x14ac:dyDescent="0.3">
      <c r="A54" s="1" t="s">
        <v>63</v>
      </c>
      <c r="B54" s="1">
        <v>435</v>
      </c>
      <c r="C54" s="1">
        <v>418</v>
      </c>
      <c r="D54" s="1">
        <v>411</v>
      </c>
      <c r="E54" s="1">
        <v>423</v>
      </c>
      <c r="F54" s="1">
        <v>32</v>
      </c>
      <c r="G54" s="1">
        <v>13</v>
      </c>
      <c r="H54" s="1">
        <v>5</v>
      </c>
      <c r="I54" s="1">
        <v>1.8</v>
      </c>
      <c r="J54" s="1">
        <v>33</v>
      </c>
      <c r="K54" t="str">
        <f t="shared" si="0"/>
        <v>Так</v>
      </c>
      <c r="L54">
        <f t="shared" si="1"/>
        <v>421.3</v>
      </c>
      <c r="M54">
        <f>SUMPRODUCT(B54:D54,$AC$2:$AE$2)</f>
        <v>422.7</v>
      </c>
      <c r="N54">
        <f t="shared" si="2"/>
        <v>24</v>
      </c>
      <c r="O54">
        <v>50</v>
      </c>
      <c r="P54">
        <f t="shared" si="3"/>
        <v>422.7</v>
      </c>
      <c r="Q54" s="12" t="str">
        <f t="shared" si="4"/>
        <v>Середній</v>
      </c>
      <c r="R54" s="12">
        <f t="shared" si="5"/>
        <v>13</v>
      </c>
      <c r="S54" s="12" t="b">
        <f t="shared" si="6"/>
        <v>1</v>
      </c>
      <c r="T54" s="12">
        <v>11</v>
      </c>
    </row>
    <row r="55" spans="1:20" x14ac:dyDescent="0.3">
      <c r="A55" s="2" t="s">
        <v>64</v>
      </c>
      <c r="B55" s="2">
        <v>435</v>
      </c>
      <c r="C55" s="2">
        <v>408</v>
      </c>
      <c r="D55" s="2">
        <v>433</v>
      </c>
      <c r="E55" s="2">
        <v>437</v>
      </c>
      <c r="F55" s="2" t="s">
        <v>15</v>
      </c>
      <c r="G55" s="2" t="s">
        <v>15</v>
      </c>
      <c r="H55" s="2" t="s">
        <v>15</v>
      </c>
      <c r="I55" s="2">
        <v>1.9</v>
      </c>
      <c r="J55" s="2">
        <v>27.8</v>
      </c>
      <c r="K55" t="str">
        <f t="shared" si="0"/>
        <v>Так</v>
      </c>
      <c r="L55">
        <f t="shared" si="1"/>
        <v>425.3</v>
      </c>
      <c r="M55">
        <f>SUMPRODUCT(B55:D55,$AC$2:$AE$2)</f>
        <v>426.29999999999995</v>
      </c>
      <c r="N55">
        <f t="shared" si="2"/>
        <v>27</v>
      </c>
      <c r="O55">
        <v>48</v>
      </c>
      <c r="P55">
        <f t="shared" si="3"/>
        <v>426.29999999999995</v>
      </c>
      <c r="Q55" s="12" t="str">
        <f t="shared" si="4"/>
        <v>Середній</v>
      </c>
      <c r="R55" s="12">
        <f t="shared" si="5"/>
        <v>13</v>
      </c>
      <c r="S55" s="12" t="b">
        <f t="shared" si="6"/>
        <v>1</v>
      </c>
      <c r="T55" s="12">
        <v>11</v>
      </c>
    </row>
    <row r="56" spans="1:20" x14ac:dyDescent="0.3">
      <c r="A56" s="1" t="s">
        <v>65</v>
      </c>
      <c r="B56" s="1">
        <v>434</v>
      </c>
      <c r="C56" s="1">
        <v>418</v>
      </c>
      <c r="D56" s="1">
        <v>416</v>
      </c>
      <c r="E56" s="1">
        <v>452</v>
      </c>
      <c r="F56" s="1">
        <v>2</v>
      </c>
      <c r="G56" s="1">
        <v>-1</v>
      </c>
      <c r="H56" s="1">
        <v>2</v>
      </c>
      <c r="I56" s="1">
        <v>5</v>
      </c>
      <c r="J56" s="1">
        <v>35.799999999999997</v>
      </c>
      <c r="K56" t="str">
        <f t="shared" si="0"/>
        <v>Так</v>
      </c>
      <c r="L56">
        <f t="shared" si="1"/>
        <v>422.7</v>
      </c>
      <c r="M56">
        <f>SUMPRODUCT(B56:D56,$AC$2:$AE$2)</f>
        <v>423.8</v>
      </c>
      <c r="N56">
        <f t="shared" si="2"/>
        <v>18</v>
      </c>
      <c r="O56">
        <v>49</v>
      </c>
      <c r="P56">
        <f t="shared" si="3"/>
        <v>423.8</v>
      </c>
      <c r="Q56" s="12" t="str">
        <f t="shared" si="4"/>
        <v>Середній</v>
      </c>
      <c r="R56" s="12">
        <f t="shared" si="5"/>
        <v>14</v>
      </c>
      <c r="S56" s="12" t="b">
        <f t="shared" si="6"/>
        <v>1</v>
      </c>
      <c r="T56" s="12">
        <v>13</v>
      </c>
    </row>
    <row r="57" spans="1:20" x14ac:dyDescent="0.3">
      <c r="A57" s="2" t="s">
        <v>66</v>
      </c>
      <c r="B57" s="2">
        <v>434</v>
      </c>
      <c r="C57" s="2">
        <v>423</v>
      </c>
      <c r="D57" s="2">
        <v>424</v>
      </c>
      <c r="E57" s="2">
        <v>461</v>
      </c>
      <c r="F57" s="2">
        <v>-7</v>
      </c>
      <c r="G57" s="2">
        <v>-16</v>
      </c>
      <c r="H57" s="2">
        <v>-6</v>
      </c>
      <c r="I57" s="2">
        <v>3.3</v>
      </c>
      <c r="J57" s="2">
        <v>31.4</v>
      </c>
      <c r="K57" t="str">
        <f t="shared" si="0"/>
        <v>Так</v>
      </c>
      <c r="L57">
        <f t="shared" si="1"/>
        <v>427</v>
      </c>
      <c r="M57">
        <f>SUMPRODUCT(B57:D57,$AC$2:$AE$2)</f>
        <v>427.7</v>
      </c>
      <c r="N57">
        <f t="shared" si="2"/>
        <v>11</v>
      </c>
      <c r="O57">
        <v>46</v>
      </c>
      <c r="P57">
        <f t="shared" si="3"/>
        <v>427.7</v>
      </c>
      <c r="Q57" s="12" t="str">
        <f t="shared" si="4"/>
        <v>Середній</v>
      </c>
      <c r="R57" s="12">
        <f t="shared" si="5"/>
        <v>14</v>
      </c>
      <c r="S57" s="12" t="b">
        <f t="shared" si="6"/>
        <v>1</v>
      </c>
      <c r="T57" s="12">
        <v>13</v>
      </c>
    </row>
    <row r="58" spans="1:20" x14ac:dyDescent="0.3">
      <c r="A58" s="1" t="s">
        <v>67</v>
      </c>
      <c r="B58" s="1">
        <v>432</v>
      </c>
      <c r="C58" s="1">
        <v>392</v>
      </c>
      <c r="D58" s="1">
        <v>407</v>
      </c>
      <c r="E58" s="1">
        <v>476</v>
      </c>
      <c r="F58" s="1">
        <v>23</v>
      </c>
      <c r="G58" s="1">
        <v>13</v>
      </c>
      <c r="H58" s="1">
        <v>13</v>
      </c>
      <c r="I58" s="1">
        <v>1.2</v>
      </c>
      <c r="J58" s="1">
        <v>36.9</v>
      </c>
      <c r="K58" t="str">
        <f t="shared" si="0"/>
        <v>Так</v>
      </c>
      <c r="L58">
        <f t="shared" si="1"/>
        <v>410.3</v>
      </c>
      <c r="M58">
        <f>SUMPRODUCT(B58:D58,$AC$2:$AE$2)</f>
        <v>412.5</v>
      </c>
      <c r="N58">
        <f t="shared" si="2"/>
        <v>40</v>
      </c>
      <c r="O58">
        <v>55</v>
      </c>
      <c r="P58">
        <f t="shared" si="3"/>
        <v>412.5</v>
      </c>
      <c r="Q58" s="12" t="str">
        <f t="shared" si="4"/>
        <v>Середній</v>
      </c>
      <c r="R58" s="12">
        <f t="shared" si="5"/>
        <v>16</v>
      </c>
      <c r="S58" s="12" t="b">
        <f t="shared" si="6"/>
        <v>1</v>
      </c>
      <c r="T58" s="12">
        <v>15</v>
      </c>
    </row>
    <row r="59" spans="1:20" x14ac:dyDescent="0.3">
      <c r="A59" s="2" t="s">
        <v>68</v>
      </c>
      <c r="B59" s="2">
        <v>429</v>
      </c>
      <c r="C59" s="2">
        <v>415</v>
      </c>
      <c r="D59" s="2">
        <v>417</v>
      </c>
      <c r="E59" s="2">
        <v>437</v>
      </c>
      <c r="F59" s="2">
        <v>-18</v>
      </c>
      <c r="G59" s="2">
        <v>-26</v>
      </c>
      <c r="H59" s="2">
        <v>-23</v>
      </c>
      <c r="I59" s="2">
        <v>3.4</v>
      </c>
      <c r="J59" s="2">
        <v>34.1</v>
      </c>
      <c r="K59" t="str">
        <f t="shared" si="0"/>
        <v>Так</v>
      </c>
      <c r="L59">
        <f t="shared" si="1"/>
        <v>420.3</v>
      </c>
      <c r="M59">
        <f>SUMPRODUCT(B59:D59,$AC$2:$AE$2)</f>
        <v>421.20000000000005</v>
      </c>
      <c r="N59">
        <f t="shared" si="2"/>
        <v>14</v>
      </c>
      <c r="O59">
        <v>51</v>
      </c>
      <c r="P59">
        <f t="shared" si="3"/>
        <v>421.20000000000005</v>
      </c>
      <c r="Q59" s="12" t="str">
        <f t="shared" si="4"/>
        <v>Середній</v>
      </c>
      <c r="R59" s="12">
        <f t="shared" si="5"/>
        <v>19</v>
      </c>
      <c r="S59" s="12" t="b">
        <f t="shared" si="6"/>
        <v>1</v>
      </c>
      <c r="T59" s="12">
        <v>16</v>
      </c>
    </row>
    <row r="60" spans="1:20" x14ac:dyDescent="0.3">
      <c r="A60" s="1" t="s">
        <v>69</v>
      </c>
      <c r="B60" s="1">
        <v>425</v>
      </c>
      <c r="C60" s="1">
        <v>413</v>
      </c>
      <c r="D60" s="1">
        <v>419</v>
      </c>
      <c r="E60" s="1">
        <v>442</v>
      </c>
      <c r="F60" s="1">
        <v>-3</v>
      </c>
      <c r="G60" s="1">
        <v>-16</v>
      </c>
      <c r="H60" s="1">
        <v>-9</v>
      </c>
      <c r="I60" s="1">
        <v>4.8</v>
      </c>
      <c r="J60" s="1">
        <v>38.5</v>
      </c>
      <c r="K60" t="str">
        <f t="shared" si="0"/>
        <v>Так</v>
      </c>
      <c r="L60">
        <f t="shared" si="1"/>
        <v>419</v>
      </c>
      <c r="M60">
        <f>SUMPRODUCT(B60:D60,$AC$2:$AE$2)</f>
        <v>419.59999999999997</v>
      </c>
      <c r="N60">
        <f t="shared" si="2"/>
        <v>12</v>
      </c>
      <c r="O60">
        <v>52</v>
      </c>
      <c r="P60">
        <f t="shared" si="3"/>
        <v>419.59999999999997</v>
      </c>
      <c r="Q60" s="12" t="str">
        <f t="shared" si="4"/>
        <v>Середній</v>
      </c>
      <c r="R60" s="12">
        <f t="shared" si="5"/>
        <v>23</v>
      </c>
      <c r="S60" s="12" t="b">
        <f t="shared" si="6"/>
        <v>1</v>
      </c>
      <c r="T60" s="12">
        <v>19</v>
      </c>
    </row>
    <row r="61" spans="1:20" x14ac:dyDescent="0.3">
      <c r="A61" s="2" t="s">
        <v>70</v>
      </c>
      <c r="B61" s="2">
        <v>424</v>
      </c>
      <c r="C61" s="2">
        <v>374</v>
      </c>
      <c r="D61" s="2">
        <v>419</v>
      </c>
      <c r="E61" s="2">
        <v>443</v>
      </c>
      <c r="F61" s="2">
        <v>12</v>
      </c>
      <c r="G61" s="2">
        <v>-4</v>
      </c>
      <c r="H61" s="2">
        <v>-6</v>
      </c>
      <c r="I61" s="2">
        <v>1.4</v>
      </c>
      <c r="J61" s="2">
        <v>38.6</v>
      </c>
      <c r="K61" t="str">
        <f t="shared" si="0"/>
        <v>Так</v>
      </c>
      <c r="L61">
        <f t="shared" si="1"/>
        <v>405.7</v>
      </c>
      <c r="M61">
        <f>SUMPRODUCT(B61:D61,$AC$2:$AE$2)</f>
        <v>407.5</v>
      </c>
      <c r="N61">
        <f t="shared" si="2"/>
        <v>50</v>
      </c>
      <c r="O61">
        <v>59</v>
      </c>
      <c r="P61">
        <f t="shared" si="3"/>
        <v>407.5</v>
      </c>
      <c r="Q61" s="12" t="str">
        <f t="shared" si="4"/>
        <v>Середній</v>
      </c>
      <c r="R61" s="12">
        <f t="shared" si="5"/>
        <v>24</v>
      </c>
      <c r="S61" s="12" t="b">
        <f t="shared" si="6"/>
        <v>1</v>
      </c>
      <c r="T61" s="12">
        <v>20</v>
      </c>
    </row>
    <row r="62" spans="1:20" x14ac:dyDescent="0.3">
      <c r="A62" s="1" t="s">
        <v>71</v>
      </c>
      <c r="B62" s="1">
        <v>424</v>
      </c>
      <c r="C62" s="1">
        <v>416</v>
      </c>
      <c r="D62" s="1">
        <v>387</v>
      </c>
      <c r="E62" s="1">
        <v>452</v>
      </c>
      <c r="F62" s="1">
        <v>13</v>
      </c>
      <c r="G62" s="1">
        <v>1</v>
      </c>
      <c r="H62" s="1">
        <v>3</v>
      </c>
      <c r="I62" s="1">
        <v>0.9</v>
      </c>
      <c r="J62" s="1">
        <v>36.700000000000003</v>
      </c>
      <c r="K62" t="str">
        <f t="shared" si="0"/>
        <v>Так</v>
      </c>
      <c r="L62">
        <f t="shared" si="1"/>
        <v>409</v>
      </c>
      <c r="M62">
        <f>SUMPRODUCT(B62:D62,$AC$2:$AE$2)</f>
        <v>410.5</v>
      </c>
      <c r="N62">
        <f t="shared" si="2"/>
        <v>37</v>
      </c>
      <c r="O62">
        <v>56</v>
      </c>
      <c r="P62">
        <f t="shared" si="3"/>
        <v>410.5</v>
      </c>
      <c r="Q62" s="12" t="str">
        <f t="shared" si="4"/>
        <v>Середній</v>
      </c>
      <c r="R62" s="12">
        <f t="shared" si="5"/>
        <v>24</v>
      </c>
      <c r="S62" s="12" t="b">
        <f t="shared" si="6"/>
        <v>1</v>
      </c>
      <c r="T62" s="12">
        <v>20</v>
      </c>
    </row>
    <row r="63" spans="1:20" x14ac:dyDescent="0.3">
      <c r="A63" s="2" t="s">
        <v>72</v>
      </c>
      <c r="B63" s="2">
        <v>422</v>
      </c>
      <c r="C63" s="2">
        <v>384</v>
      </c>
      <c r="D63" s="2">
        <v>416</v>
      </c>
      <c r="E63" s="2">
        <v>413</v>
      </c>
      <c r="F63" s="2">
        <v>38</v>
      </c>
      <c r="G63" s="2">
        <v>10</v>
      </c>
      <c r="H63" s="2">
        <v>26</v>
      </c>
      <c r="I63" s="2">
        <v>2.2999999999999998</v>
      </c>
      <c r="J63" s="2">
        <v>36.200000000000003</v>
      </c>
      <c r="K63" t="str">
        <f t="shared" si="0"/>
        <v>Так</v>
      </c>
      <c r="L63">
        <f t="shared" si="1"/>
        <v>407.3</v>
      </c>
      <c r="M63">
        <f>SUMPRODUCT(B63:D63,$AC$2:$AE$2)</f>
        <v>408.8</v>
      </c>
      <c r="N63">
        <f t="shared" si="2"/>
        <v>38</v>
      </c>
      <c r="O63">
        <v>57</v>
      </c>
      <c r="P63">
        <f t="shared" si="3"/>
        <v>408.8</v>
      </c>
      <c r="Q63" s="12" t="str">
        <f t="shared" si="4"/>
        <v>Середній</v>
      </c>
      <c r="R63" s="12">
        <f t="shared" si="5"/>
        <v>26</v>
      </c>
      <c r="S63" s="12" t="b">
        <f t="shared" si="6"/>
        <v>1</v>
      </c>
      <c r="T63" s="12">
        <v>22</v>
      </c>
    </row>
    <row r="64" spans="1:20" x14ac:dyDescent="0.3">
      <c r="A64" s="1" t="s">
        <v>73</v>
      </c>
      <c r="B64" s="1">
        <v>422</v>
      </c>
      <c r="C64" s="1">
        <v>404</v>
      </c>
      <c r="D64" s="1">
        <v>410</v>
      </c>
      <c r="E64" s="1">
        <v>452</v>
      </c>
      <c r="F64" s="1">
        <v>5</v>
      </c>
      <c r="G64" s="1">
        <v>-7</v>
      </c>
      <c r="H64" s="1">
        <v>-4</v>
      </c>
      <c r="I64" s="1">
        <v>1.5</v>
      </c>
      <c r="J64" s="1">
        <v>39</v>
      </c>
      <c r="K64" t="str">
        <f t="shared" si="0"/>
        <v>Так</v>
      </c>
      <c r="L64">
        <f t="shared" si="1"/>
        <v>412</v>
      </c>
      <c r="M64">
        <f>SUMPRODUCT(B64:D64,$AC$2:$AE$2)</f>
        <v>413</v>
      </c>
      <c r="N64">
        <f t="shared" si="2"/>
        <v>18</v>
      </c>
      <c r="O64">
        <v>54</v>
      </c>
      <c r="P64">
        <f t="shared" si="3"/>
        <v>413</v>
      </c>
      <c r="Q64" s="12" t="str">
        <f t="shared" si="4"/>
        <v>Середній</v>
      </c>
      <c r="R64" s="12">
        <f t="shared" si="5"/>
        <v>26</v>
      </c>
      <c r="S64" s="12" t="b">
        <f t="shared" si="6"/>
        <v>1</v>
      </c>
      <c r="T64" s="12">
        <v>22</v>
      </c>
    </row>
    <row r="65" spans="1:20" x14ac:dyDescent="0.3">
      <c r="A65" s="2" t="s">
        <v>74</v>
      </c>
      <c r="B65" s="2">
        <v>421</v>
      </c>
      <c r="C65" s="2">
        <v>387</v>
      </c>
      <c r="D65" s="2">
        <v>405</v>
      </c>
      <c r="E65" s="2">
        <v>425</v>
      </c>
      <c r="F65" s="2">
        <v>0</v>
      </c>
      <c r="G65" s="2">
        <v>-18</v>
      </c>
      <c r="H65" s="2">
        <v>-12</v>
      </c>
      <c r="I65" s="2">
        <v>4.0999999999999996</v>
      </c>
      <c r="J65" s="2">
        <v>41.9</v>
      </c>
      <c r="K65" t="str">
        <f t="shared" si="0"/>
        <v>Так</v>
      </c>
      <c r="L65">
        <f t="shared" si="1"/>
        <v>404.3</v>
      </c>
      <c r="M65">
        <f>SUMPRODUCT(B65:D65,$AC$2:$AE$2)</f>
        <v>406</v>
      </c>
      <c r="N65">
        <f t="shared" si="2"/>
        <v>34</v>
      </c>
      <c r="O65">
        <v>60</v>
      </c>
      <c r="P65">
        <f t="shared" si="3"/>
        <v>406</v>
      </c>
      <c r="Q65" s="12" t="str">
        <f t="shared" si="4"/>
        <v>Середній</v>
      </c>
      <c r="R65" s="12">
        <f t="shared" si="5"/>
        <v>27</v>
      </c>
      <c r="S65" s="12" t="b">
        <f t="shared" si="6"/>
        <v>1</v>
      </c>
      <c r="T65" s="12">
        <v>25</v>
      </c>
    </row>
    <row r="66" spans="1:20" x14ac:dyDescent="0.3">
      <c r="A66" s="1" t="s">
        <v>75</v>
      </c>
      <c r="B66" s="1">
        <v>420</v>
      </c>
      <c r="C66" s="1">
        <v>385</v>
      </c>
      <c r="D66" s="1">
        <v>414</v>
      </c>
      <c r="E66" s="1">
        <v>449</v>
      </c>
      <c r="F66" s="1">
        <v>-4</v>
      </c>
      <c r="G66" s="1">
        <v>-1</v>
      </c>
      <c r="H66" s="1">
        <v>-12</v>
      </c>
      <c r="I66" s="1">
        <v>1.4</v>
      </c>
      <c r="J66" s="1">
        <v>41.1</v>
      </c>
      <c r="K66" t="str">
        <f t="shared" si="0"/>
        <v>Так</v>
      </c>
      <c r="L66">
        <f t="shared" si="1"/>
        <v>406.3</v>
      </c>
      <c r="M66">
        <f>SUMPRODUCT(B66:D66,$AC$2:$AE$2)</f>
        <v>407.7</v>
      </c>
      <c r="N66">
        <f t="shared" si="2"/>
        <v>35</v>
      </c>
      <c r="O66">
        <v>58</v>
      </c>
      <c r="P66">
        <f t="shared" si="3"/>
        <v>407.7</v>
      </c>
      <c r="Q66" s="12" t="str">
        <f t="shared" si="4"/>
        <v>Середній</v>
      </c>
      <c r="R66" s="12">
        <f t="shared" si="5"/>
        <v>28</v>
      </c>
      <c r="S66" s="12" t="b">
        <f t="shared" si="6"/>
        <v>1</v>
      </c>
      <c r="T66" s="12">
        <v>27</v>
      </c>
    </row>
    <row r="67" spans="1:20" x14ac:dyDescent="0.3">
      <c r="A67" s="2" t="s">
        <v>76</v>
      </c>
      <c r="B67" s="2">
        <v>419</v>
      </c>
      <c r="C67" s="2">
        <v>393</v>
      </c>
      <c r="D67" s="2">
        <v>397</v>
      </c>
      <c r="E67" s="2">
        <v>484</v>
      </c>
      <c r="F67" s="2">
        <v>3</v>
      </c>
      <c r="G67" s="2">
        <v>5</v>
      </c>
      <c r="H67" s="2">
        <v>-11</v>
      </c>
      <c r="I67" s="2">
        <v>0.8</v>
      </c>
      <c r="J67" s="2">
        <v>42.3</v>
      </c>
      <c r="K67" t="str">
        <f t="shared" si="0"/>
        <v>Так</v>
      </c>
      <c r="L67">
        <f t="shared" si="1"/>
        <v>403</v>
      </c>
      <c r="M67">
        <f>SUMPRODUCT(B67:D67,$AC$2:$AE$2)</f>
        <v>404.6</v>
      </c>
      <c r="N67">
        <f t="shared" si="2"/>
        <v>26</v>
      </c>
      <c r="O67">
        <v>61</v>
      </c>
      <c r="P67">
        <f t="shared" si="3"/>
        <v>404.6</v>
      </c>
      <c r="Q67" s="12" t="str">
        <f t="shared" si="4"/>
        <v>Середній</v>
      </c>
      <c r="R67" s="12">
        <f t="shared" si="5"/>
        <v>29</v>
      </c>
      <c r="S67" s="12" t="b">
        <f t="shared" si="6"/>
        <v>1</v>
      </c>
      <c r="T67" s="12">
        <v>29</v>
      </c>
    </row>
    <row r="68" spans="1:20" x14ac:dyDescent="0.3">
      <c r="A68" s="1" t="s">
        <v>77</v>
      </c>
      <c r="B68" s="1">
        <v>414</v>
      </c>
      <c r="C68" s="1">
        <v>399</v>
      </c>
      <c r="D68" s="1">
        <v>381</v>
      </c>
      <c r="E68" s="1">
        <v>432</v>
      </c>
      <c r="F68" s="1">
        <v>3</v>
      </c>
      <c r="G68" s="1">
        <v>-9</v>
      </c>
      <c r="H68" s="1">
        <v>-2</v>
      </c>
      <c r="I68" s="1">
        <v>1.1000000000000001</v>
      </c>
      <c r="J68" s="1">
        <v>43.9</v>
      </c>
      <c r="K68" t="str">
        <f t="shared" si="0"/>
        <v>Так</v>
      </c>
      <c r="L68">
        <f t="shared" si="1"/>
        <v>398</v>
      </c>
      <c r="M68">
        <f>SUMPRODUCT(B68:D68,$AC$2:$AE$2)</f>
        <v>399.6</v>
      </c>
      <c r="N68">
        <f t="shared" si="2"/>
        <v>33</v>
      </c>
      <c r="O68">
        <v>65</v>
      </c>
      <c r="P68">
        <f t="shared" si="3"/>
        <v>399.6</v>
      </c>
      <c r="Q68" s="12" t="str">
        <f t="shared" si="4"/>
        <v>Середній</v>
      </c>
      <c r="R68" s="12">
        <f t="shared" si="5"/>
        <v>34</v>
      </c>
      <c r="S68" s="12" t="b">
        <f t="shared" si="6"/>
        <v>1</v>
      </c>
      <c r="T68" s="12">
        <v>33</v>
      </c>
    </row>
    <row r="69" spans="1:20" x14ac:dyDescent="0.3">
      <c r="A69" s="2" t="s">
        <v>78</v>
      </c>
      <c r="B69" s="2">
        <v>414</v>
      </c>
      <c r="C69" s="2">
        <v>408</v>
      </c>
      <c r="D69" s="2">
        <v>388</v>
      </c>
      <c r="E69" s="2">
        <v>453</v>
      </c>
      <c r="F69" s="2">
        <v>4</v>
      </c>
      <c r="G69" s="2">
        <v>-7</v>
      </c>
      <c r="H69" s="2">
        <v>-7</v>
      </c>
      <c r="I69" s="2">
        <v>0.5</v>
      </c>
      <c r="J69" s="2">
        <v>41.8</v>
      </c>
      <c r="K69" t="str">
        <f t="shared" si="0"/>
        <v>Так</v>
      </c>
      <c r="L69">
        <f t="shared" si="1"/>
        <v>403.3</v>
      </c>
      <c r="M69">
        <f>SUMPRODUCT(B69:D69,$AC$2:$AE$2)</f>
        <v>404.4</v>
      </c>
      <c r="N69">
        <f t="shared" si="2"/>
        <v>26</v>
      </c>
      <c r="O69">
        <v>62</v>
      </c>
      <c r="P69">
        <f t="shared" si="3"/>
        <v>404.4</v>
      </c>
      <c r="Q69" s="12" t="str">
        <f t="shared" si="4"/>
        <v>Середній</v>
      </c>
      <c r="R69" s="12">
        <f t="shared" si="5"/>
        <v>34</v>
      </c>
      <c r="S69" s="12" t="b">
        <f t="shared" si="6"/>
        <v>1</v>
      </c>
      <c r="T69" s="12">
        <v>33</v>
      </c>
    </row>
    <row r="70" spans="1:20" x14ac:dyDescent="0.3">
      <c r="A70" s="1" t="s">
        <v>79</v>
      </c>
      <c r="B70" s="1">
        <v>413</v>
      </c>
      <c r="C70" s="1">
        <v>387</v>
      </c>
      <c r="D70" s="1">
        <v>390</v>
      </c>
      <c r="E70" s="1">
        <v>426</v>
      </c>
      <c r="F70" s="1">
        <v>23</v>
      </c>
      <c r="G70" s="1">
        <v>5</v>
      </c>
      <c r="H70" s="1">
        <v>1</v>
      </c>
      <c r="I70" s="1">
        <v>0.6</v>
      </c>
      <c r="J70" s="1">
        <v>44</v>
      </c>
      <c r="K70" t="str">
        <f t="shared" ref="K70:K96" si="7">IF(COUNT(B70:E70)=4,"Так","Ні")</f>
        <v>Так</v>
      </c>
      <c r="L70">
        <f t="shared" ref="L70:L96" si="8">IF(COUNT(B70:D70)=3,ROUND(AVERAGE(B70:D70),1),"")</f>
        <v>396.7</v>
      </c>
      <c r="M70">
        <f>SUMPRODUCT(B70:D70,$AC$2:$AE$2)</f>
        <v>398.3</v>
      </c>
      <c r="N70">
        <f t="shared" ref="N70:N96" si="9">MAX(B70:D70)-MIN(B70:D70)</f>
        <v>26</v>
      </c>
      <c r="O70">
        <v>67</v>
      </c>
      <c r="P70">
        <f t="shared" si="3"/>
        <v>398.3</v>
      </c>
      <c r="Q70" s="12" t="str">
        <f t="shared" si="4"/>
        <v>Середній</v>
      </c>
      <c r="R70" s="12">
        <f t="shared" si="5"/>
        <v>35</v>
      </c>
      <c r="S70" s="12" t="b">
        <f t="shared" si="6"/>
        <v>1</v>
      </c>
      <c r="T70" s="12">
        <v>36</v>
      </c>
    </row>
    <row r="71" spans="1:20" x14ac:dyDescent="0.3">
      <c r="A71" s="2" t="s">
        <v>80</v>
      </c>
      <c r="B71" s="2">
        <v>411</v>
      </c>
      <c r="C71" s="2">
        <v>379</v>
      </c>
      <c r="D71" s="2">
        <v>412</v>
      </c>
      <c r="E71" s="2">
        <v>427</v>
      </c>
      <c r="F71" s="2">
        <v>0</v>
      </c>
      <c r="G71" s="2">
        <v>-2</v>
      </c>
      <c r="H71" s="2">
        <v>-7</v>
      </c>
      <c r="I71" s="2">
        <v>4.5999999999999996</v>
      </c>
      <c r="J71" s="2">
        <v>43.5</v>
      </c>
      <c r="K71" t="str">
        <f t="shared" si="7"/>
        <v>Так</v>
      </c>
      <c r="L71">
        <f t="shared" si="8"/>
        <v>400.7</v>
      </c>
      <c r="M71">
        <f>SUMPRODUCT(B71:D71,$AC$2:$AE$2)</f>
        <v>401.70000000000005</v>
      </c>
      <c r="N71">
        <f t="shared" si="9"/>
        <v>33</v>
      </c>
      <c r="O71">
        <v>64</v>
      </c>
      <c r="P71">
        <f t="shared" ref="P71:P96" si="10">IF(COUNT(B71:D71)=3,M71,"")</f>
        <v>401.70000000000005</v>
      </c>
      <c r="Q71" s="12" t="str">
        <f t="shared" ref="Q71:Q96" si="11">IF(B71&gt;=500,"Високий",IF(B71&gt;=450,"Достатній",IF(B71&gt;=400,"Середній","Низький")))</f>
        <v>Середній</v>
      </c>
      <c r="R71" s="12">
        <f t="shared" ref="R71:R96" si="12">IF(S71,ABS(B71-$B$46),999)</f>
        <v>37</v>
      </c>
      <c r="S71" s="12" t="b">
        <f t="shared" ref="S71:S96" si="13">ISNUMBER(J71)</f>
        <v>1</v>
      </c>
      <c r="T71" s="12">
        <v>40</v>
      </c>
    </row>
    <row r="72" spans="1:20" x14ac:dyDescent="0.3">
      <c r="A72" s="1" t="s">
        <v>81</v>
      </c>
      <c r="B72" s="1">
        <v>409</v>
      </c>
      <c r="C72" s="1">
        <v>374</v>
      </c>
      <c r="D72" s="1">
        <v>422</v>
      </c>
      <c r="E72" s="1">
        <v>388</v>
      </c>
      <c r="F72" s="1" t="s">
        <v>15</v>
      </c>
      <c r="G72" s="1" t="s">
        <v>15</v>
      </c>
      <c r="H72" s="1" t="s">
        <v>15</v>
      </c>
      <c r="I72" s="1">
        <v>4.8</v>
      </c>
      <c r="J72" s="1">
        <v>42.9</v>
      </c>
      <c r="K72" t="str">
        <f t="shared" si="7"/>
        <v>Так</v>
      </c>
      <c r="L72">
        <f t="shared" si="8"/>
        <v>401.7</v>
      </c>
      <c r="M72">
        <f>SUMPRODUCT(B72:D72,$AC$2:$AE$2)</f>
        <v>402.4</v>
      </c>
      <c r="N72">
        <f t="shared" si="9"/>
        <v>48</v>
      </c>
      <c r="O72">
        <v>63</v>
      </c>
      <c r="P72">
        <f t="shared" si="10"/>
        <v>402.4</v>
      </c>
      <c r="Q72" s="12" t="str">
        <f t="shared" si="11"/>
        <v>Середній</v>
      </c>
      <c r="R72" s="12">
        <f t="shared" si="12"/>
        <v>39</v>
      </c>
      <c r="S72" s="12" t="b">
        <f t="shared" si="13"/>
        <v>1</v>
      </c>
      <c r="T72" s="12">
        <v>44</v>
      </c>
    </row>
    <row r="73" spans="1:20" x14ac:dyDescent="0.3">
      <c r="A73" s="2" t="s">
        <v>82</v>
      </c>
      <c r="B73" s="2">
        <v>409</v>
      </c>
      <c r="C73" s="2">
        <v>408</v>
      </c>
      <c r="D73" s="2">
        <v>377</v>
      </c>
      <c r="E73" s="2">
        <v>406</v>
      </c>
      <c r="F73" s="2">
        <v>6</v>
      </c>
      <c r="G73" s="2">
        <v>-2</v>
      </c>
      <c r="H73" s="2">
        <v>-2</v>
      </c>
      <c r="I73" s="2">
        <v>1.8</v>
      </c>
      <c r="J73" s="2">
        <v>43.8</v>
      </c>
      <c r="K73" t="str">
        <f t="shared" si="7"/>
        <v>Так</v>
      </c>
      <c r="L73">
        <f t="shared" si="8"/>
        <v>398</v>
      </c>
      <c r="M73">
        <f>SUMPRODUCT(B73:D73,$AC$2:$AE$2)</f>
        <v>399.1</v>
      </c>
      <c r="N73">
        <f t="shared" si="9"/>
        <v>32</v>
      </c>
      <c r="O73">
        <v>66</v>
      </c>
      <c r="P73">
        <f t="shared" si="10"/>
        <v>399.1</v>
      </c>
      <c r="Q73" s="12" t="str">
        <f t="shared" si="11"/>
        <v>Середній</v>
      </c>
      <c r="R73" s="12">
        <f t="shared" si="12"/>
        <v>39</v>
      </c>
      <c r="S73" s="12" t="b">
        <f t="shared" si="13"/>
        <v>1</v>
      </c>
      <c r="T73" s="12">
        <v>44</v>
      </c>
    </row>
    <row r="74" spans="1:20" x14ac:dyDescent="0.3">
      <c r="A74" s="1" t="s">
        <v>83</v>
      </c>
      <c r="B74" s="1">
        <v>407</v>
      </c>
      <c r="C74" s="1">
        <v>363</v>
      </c>
      <c r="D74" s="1">
        <v>388</v>
      </c>
      <c r="E74" s="1">
        <v>408</v>
      </c>
      <c r="F74" s="1">
        <v>32</v>
      </c>
      <c r="G74" s="1">
        <v>20</v>
      </c>
      <c r="H74" s="1">
        <v>26</v>
      </c>
      <c r="I74" s="1">
        <v>0.3</v>
      </c>
      <c r="J74" s="1">
        <v>48.1</v>
      </c>
      <c r="K74" t="str">
        <f t="shared" si="7"/>
        <v>Так</v>
      </c>
      <c r="L74">
        <f t="shared" si="8"/>
        <v>386</v>
      </c>
      <c r="M74">
        <f>SUMPRODUCT(B74:D74,$AC$2:$AE$2)</f>
        <v>388.09999999999997</v>
      </c>
      <c r="N74">
        <f t="shared" si="9"/>
        <v>44</v>
      </c>
      <c r="O74">
        <v>69</v>
      </c>
      <c r="P74">
        <f t="shared" si="10"/>
        <v>388.09999999999997</v>
      </c>
      <c r="Q74" s="12" t="str">
        <f t="shared" si="11"/>
        <v>Середній</v>
      </c>
      <c r="R74" s="12">
        <f t="shared" si="12"/>
        <v>41</v>
      </c>
      <c r="S74" s="12" t="b">
        <f t="shared" si="13"/>
        <v>1</v>
      </c>
      <c r="T74" s="12">
        <v>47</v>
      </c>
    </row>
    <row r="75" spans="1:20" x14ac:dyDescent="0.3">
      <c r="A75" s="2" t="s">
        <v>84</v>
      </c>
      <c r="B75" s="2">
        <v>406</v>
      </c>
      <c r="C75" s="2">
        <v>390</v>
      </c>
      <c r="D75" s="2">
        <v>382</v>
      </c>
      <c r="E75" s="2">
        <v>436</v>
      </c>
      <c r="F75" s="2">
        <v>-2</v>
      </c>
      <c r="G75" s="2">
        <v>-18</v>
      </c>
      <c r="H75" s="2">
        <v>-9</v>
      </c>
      <c r="I75" s="2">
        <v>0.5</v>
      </c>
      <c r="J75" s="2">
        <v>46.6</v>
      </c>
      <c r="K75" t="str">
        <f t="shared" si="7"/>
        <v>Так</v>
      </c>
      <c r="L75">
        <f t="shared" si="8"/>
        <v>392.7</v>
      </c>
      <c r="M75">
        <f>SUMPRODUCT(B75:D75,$AC$2:$AE$2)</f>
        <v>394</v>
      </c>
      <c r="N75">
        <f t="shared" si="9"/>
        <v>24</v>
      </c>
      <c r="O75">
        <v>68</v>
      </c>
      <c r="P75">
        <f t="shared" si="10"/>
        <v>394</v>
      </c>
      <c r="Q75" s="12" t="str">
        <f t="shared" si="11"/>
        <v>Середній</v>
      </c>
      <c r="R75" s="12">
        <f t="shared" si="12"/>
        <v>42</v>
      </c>
      <c r="S75" s="12" t="b">
        <f t="shared" si="13"/>
        <v>1</v>
      </c>
      <c r="T75" s="12">
        <v>48</v>
      </c>
    </row>
    <row r="76" spans="1:20" x14ac:dyDescent="0.3">
      <c r="A76" s="1" t="s">
        <v>85</v>
      </c>
      <c r="B76" s="1">
        <v>393</v>
      </c>
      <c r="C76" s="1">
        <v>385</v>
      </c>
      <c r="D76" s="1">
        <v>366</v>
      </c>
      <c r="E76" s="1">
        <v>422</v>
      </c>
      <c r="F76" s="1" t="s">
        <v>15</v>
      </c>
      <c r="G76" s="1" t="s">
        <v>15</v>
      </c>
      <c r="H76" s="1" t="s">
        <v>15</v>
      </c>
      <c r="I76" s="1">
        <v>0.2</v>
      </c>
      <c r="J76" s="1">
        <v>53.6</v>
      </c>
      <c r="K76" t="str">
        <f t="shared" si="7"/>
        <v>Так</v>
      </c>
      <c r="L76">
        <f t="shared" si="8"/>
        <v>381.3</v>
      </c>
      <c r="M76">
        <f>SUMPRODUCT(B76:D76,$AC$2:$AE$2)</f>
        <v>382.50000000000006</v>
      </c>
      <c r="N76">
        <f t="shared" si="9"/>
        <v>27</v>
      </c>
      <c r="O76">
        <v>71</v>
      </c>
      <c r="P76">
        <f t="shared" si="10"/>
        <v>382.50000000000006</v>
      </c>
      <c r="Q76" s="12" t="str">
        <f t="shared" si="11"/>
        <v>Низький</v>
      </c>
      <c r="R76" s="12">
        <f t="shared" si="12"/>
        <v>55</v>
      </c>
      <c r="S76" s="12" t="b">
        <f t="shared" si="13"/>
        <v>1</v>
      </c>
      <c r="T76" s="12">
        <v>58</v>
      </c>
    </row>
    <row r="77" spans="1:20" x14ac:dyDescent="0.3">
      <c r="A77" s="2" t="s">
        <v>86</v>
      </c>
      <c r="B77" s="2">
        <v>393</v>
      </c>
      <c r="C77" s="2">
        <v>389</v>
      </c>
      <c r="D77" s="2">
        <v>367</v>
      </c>
      <c r="E77" s="2">
        <v>403</v>
      </c>
      <c r="F77" s="2">
        <v>-13</v>
      </c>
      <c r="G77" s="2">
        <v>-12</v>
      </c>
      <c r="H77" s="2">
        <v>-11</v>
      </c>
      <c r="I77" s="2">
        <v>1.2</v>
      </c>
      <c r="J77" s="2">
        <v>48.8</v>
      </c>
      <c r="K77" t="str">
        <f t="shared" si="7"/>
        <v>Так</v>
      </c>
      <c r="L77">
        <f t="shared" si="8"/>
        <v>383</v>
      </c>
      <c r="M77">
        <f>SUMPRODUCT(B77:D77,$AC$2:$AE$2)</f>
        <v>384</v>
      </c>
      <c r="N77">
        <f t="shared" si="9"/>
        <v>26</v>
      </c>
      <c r="O77">
        <v>70</v>
      </c>
      <c r="P77">
        <f t="shared" si="10"/>
        <v>384</v>
      </c>
      <c r="Q77" s="12" t="str">
        <f t="shared" si="11"/>
        <v>Низький</v>
      </c>
      <c r="R77" s="12">
        <f t="shared" si="12"/>
        <v>55</v>
      </c>
      <c r="S77" s="12" t="b">
        <f t="shared" si="13"/>
        <v>1</v>
      </c>
      <c r="T77" s="12">
        <v>58</v>
      </c>
    </row>
    <row r="78" spans="1:20" x14ac:dyDescent="0.3">
      <c r="A78" s="1" t="s">
        <v>87</v>
      </c>
      <c r="B78" s="1">
        <v>389</v>
      </c>
      <c r="C78" s="1">
        <v>365</v>
      </c>
      <c r="D78" s="1">
        <v>364</v>
      </c>
      <c r="E78" s="1">
        <v>427</v>
      </c>
      <c r="F78" s="1">
        <v>6</v>
      </c>
      <c r="G78" s="1">
        <v>7</v>
      </c>
      <c r="H78" s="1">
        <v>-2</v>
      </c>
      <c r="I78" s="1">
        <v>0.1</v>
      </c>
      <c r="J78" s="1">
        <v>60.9</v>
      </c>
      <c r="K78" t="str">
        <f t="shared" si="7"/>
        <v>Так</v>
      </c>
      <c r="L78">
        <f t="shared" si="8"/>
        <v>372.7</v>
      </c>
      <c r="M78">
        <f>SUMPRODUCT(B78:D78,$AC$2:$AE$2)</f>
        <v>374.3</v>
      </c>
      <c r="N78">
        <f t="shared" si="9"/>
        <v>25</v>
      </c>
      <c r="O78">
        <v>72</v>
      </c>
      <c r="P78">
        <f t="shared" si="10"/>
        <v>374.3</v>
      </c>
      <c r="Q78" s="12" t="str">
        <f t="shared" si="11"/>
        <v>Низький</v>
      </c>
      <c r="R78" s="12">
        <f t="shared" si="12"/>
        <v>59</v>
      </c>
      <c r="S78" s="12" t="b">
        <f t="shared" si="13"/>
        <v>1</v>
      </c>
      <c r="T78" s="12">
        <v>61</v>
      </c>
    </row>
    <row r="79" spans="1:20" x14ac:dyDescent="0.3">
      <c r="A79" s="2" t="s">
        <v>88</v>
      </c>
      <c r="B79" s="2">
        <v>385</v>
      </c>
      <c r="C79" s="2">
        <v>366</v>
      </c>
      <c r="D79" s="2">
        <v>346</v>
      </c>
      <c r="E79" s="2">
        <v>401</v>
      </c>
      <c r="F79" s="2">
        <v>12</v>
      </c>
      <c r="G79" s="2">
        <v>2</v>
      </c>
      <c r="H79" s="2">
        <v>3</v>
      </c>
      <c r="I79" s="2">
        <v>0.2</v>
      </c>
      <c r="J79" s="2">
        <v>61.3</v>
      </c>
      <c r="K79" t="str">
        <f t="shared" si="7"/>
        <v>Так</v>
      </c>
      <c r="L79">
        <f t="shared" si="8"/>
        <v>365.7</v>
      </c>
      <c r="M79">
        <f>SUMPRODUCT(B79:D79,$AC$2:$AE$2)</f>
        <v>367.6</v>
      </c>
      <c r="N79">
        <f t="shared" si="9"/>
        <v>39</v>
      </c>
      <c r="O79">
        <v>75</v>
      </c>
      <c r="P79">
        <f t="shared" si="10"/>
        <v>367.6</v>
      </c>
      <c r="Q79" s="12" t="str">
        <f t="shared" si="11"/>
        <v>Низький</v>
      </c>
      <c r="R79" s="12">
        <f t="shared" si="12"/>
        <v>63</v>
      </c>
      <c r="S79" s="12" t="b">
        <f t="shared" si="13"/>
        <v>1</v>
      </c>
      <c r="T79" s="12">
        <v>65</v>
      </c>
    </row>
    <row r="80" spans="1:20" x14ac:dyDescent="0.3">
      <c r="A80" s="1" t="s">
        <v>89</v>
      </c>
      <c r="B80" s="1">
        <v>382</v>
      </c>
      <c r="C80" s="1">
        <v>347</v>
      </c>
      <c r="D80" s="1">
        <v>366</v>
      </c>
      <c r="E80" s="1" t="s">
        <v>15</v>
      </c>
      <c r="F80" s="1">
        <v>35</v>
      </c>
      <c r="G80" s="1">
        <v>18</v>
      </c>
      <c r="H80" s="1">
        <v>29</v>
      </c>
      <c r="I80" s="1">
        <v>0</v>
      </c>
      <c r="J80" s="1">
        <v>61.7</v>
      </c>
      <c r="K80" t="str">
        <f t="shared" si="7"/>
        <v>Ні</v>
      </c>
      <c r="L80">
        <f t="shared" si="8"/>
        <v>365</v>
      </c>
      <c r="M80">
        <f>SUMPRODUCT(B80:D80,$AC$2:$AE$2)</f>
        <v>366.7</v>
      </c>
      <c r="N80">
        <f t="shared" si="9"/>
        <v>35</v>
      </c>
      <c r="O80">
        <v>76</v>
      </c>
      <c r="P80">
        <f t="shared" si="10"/>
        <v>366.7</v>
      </c>
      <c r="Q80" s="12" t="str">
        <f t="shared" si="11"/>
        <v>Низький</v>
      </c>
      <c r="R80" s="12">
        <f t="shared" si="12"/>
        <v>66</v>
      </c>
      <c r="S80" s="12" t="b">
        <f t="shared" si="13"/>
        <v>1</v>
      </c>
      <c r="T80" s="12">
        <v>67</v>
      </c>
    </row>
    <row r="81" spans="1:20" x14ac:dyDescent="0.3">
      <c r="A81" s="2" t="s">
        <v>90</v>
      </c>
      <c r="B81" s="2">
        <v>378</v>
      </c>
      <c r="C81" s="2">
        <v>357</v>
      </c>
      <c r="D81" s="2">
        <v>380</v>
      </c>
      <c r="E81" s="2">
        <v>389</v>
      </c>
      <c r="F81" s="2">
        <v>-1</v>
      </c>
      <c r="G81" s="2">
        <v>-1</v>
      </c>
      <c r="H81" s="2">
        <v>-9</v>
      </c>
      <c r="I81" s="2">
        <v>0.9</v>
      </c>
      <c r="J81" s="2">
        <v>55.8</v>
      </c>
      <c r="K81" t="str">
        <f t="shared" si="7"/>
        <v>Так</v>
      </c>
      <c r="L81">
        <f t="shared" si="8"/>
        <v>371.7</v>
      </c>
      <c r="M81">
        <f>SUMPRODUCT(B81:D81,$AC$2:$AE$2)</f>
        <v>372.3</v>
      </c>
      <c r="N81">
        <f t="shared" si="9"/>
        <v>23</v>
      </c>
      <c r="O81">
        <v>73</v>
      </c>
      <c r="P81">
        <f t="shared" si="10"/>
        <v>372.3</v>
      </c>
      <c r="Q81" s="12" t="str">
        <f t="shared" si="11"/>
        <v>Низький</v>
      </c>
      <c r="R81" s="12">
        <f t="shared" si="12"/>
        <v>70</v>
      </c>
      <c r="S81" s="12" t="b">
        <f t="shared" si="13"/>
        <v>1</v>
      </c>
      <c r="T81" s="12">
        <v>68</v>
      </c>
    </row>
    <row r="82" spans="1:20" x14ac:dyDescent="0.3">
      <c r="A82" s="1" t="s">
        <v>91</v>
      </c>
      <c r="B82" s="1">
        <v>373</v>
      </c>
      <c r="C82" s="1">
        <v>367</v>
      </c>
      <c r="D82" s="1">
        <v>371</v>
      </c>
      <c r="E82" s="1">
        <v>434</v>
      </c>
      <c r="F82" s="1">
        <v>17</v>
      </c>
      <c r="G82" s="1">
        <v>20</v>
      </c>
      <c r="H82" s="1">
        <v>16</v>
      </c>
      <c r="I82" s="1">
        <v>0.3</v>
      </c>
      <c r="J82" s="1">
        <v>64.3</v>
      </c>
      <c r="K82" t="str">
        <f t="shared" si="7"/>
        <v>Так</v>
      </c>
      <c r="L82">
        <f t="shared" si="8"/>
        <v>370.3</v>
      </c>
      <c r="M82">
        <f>SUMPRODUCT(B82:D82,$AC$2:$AE$2)</f>
        <v>370.6</v>
      </c>
      <c r="N82">
        <f t="shared" si="9"/>
        <v>6</v>
      </c>
      <c r="O82">
        <v>74</v>
      </c>
      <c r="P82">
        <f t="shared" si="10"/>
        <v>370.6</v>
      </c>
      <c r="Q82" s="12" t="str">
        <f t="shared" si="11"/>
        <v>Низький</v>
      </c>
      <c r="R82" s="12">
        <f t="shared" si="12"/>
        <v>75</v>
      </c>
      <c r="S82" s="12" t="b">
        <f t="shared" si="13"/>
        <v>1</v>
      </c>
      <c r="T82" s="12">
        <v>69</v>
      </c>
    </row>
    <row r="83" spans="1:20" x14ac:dyDescent="0.3">
      <c r="A83" s="2" t="s">
        <v>92</v>
      </c>
      <c r="B83" s="2">
        <v>372</v>
      </c>
      <c r="C83" s="2">
        <v>331</v>
      </c>
      <c r="D83" s="2">
        <v>377</v>
      </c>
      <c r="E83" s="2">
        <v>358</v>
      </c>
      <c r="F83" s="2" t="s">
        <v>15</v>
      </c>
      <c r="G83" s="2" t="s">
        <v>15</v>
      </c>
      <c r="H83" s="2" t="s">
        <v>15</v>
      </c>
      <c r="I83" s="2">
        <v>1.1000000000000001</v>
      </c>
      <c r="J83" s="2">
        <v>58.4</v>
      </c>
      <c r="K83" t="str">
        <f t="shared" si="7"/>
        <v>Так</v>
      </c>
      <c r="L83">
        <f t="shared" si="8"/>
        <v>360</v>
      </c>
      <c r="M83">
        <f>SUMPRODUCT(B83:D83,$AC$2:$AE$2)</f>
        <v>361.20000000000005</v>
      </c>
      <c r="N83">
        <f t="shared" si="9"/>
        <v>46</v>
      </c>
      <c r="O83">
        <v>78</v>
      </c>
      <c r="P83">
        <f t="shared" si="10"/>
        <v>361.20000000000005</v>
      </c>
      <c r="Q83" s="12" t="str">
        <f t="shared" si="11"/>
        <v>Низький</v>
      </c>
      <c r="R83" s="12">
        <f t="shared" si="12"/>
        <v>76</v>
      </c>
      <c r="S83" s="12" t="b">
        <f t="shared" si="13"/>
        <v>1</v>
      </c>
      <c r="T83" s="12">
        <v>70</v>
      </c>
    </row>
    <row r="84" spans="1:20" x14ac:dyDescent="0.3">
      <c r="A84" s="1" t="s">
        <v>93</v>
      </c>
      <c r="B84" s="1">
        <v>369</v>
      </c>
      <c r="C84" s="1">
        <v>348</v>
      </c>
      <c r="D84" s="1">
        <v>376</v>
      </c>
      <c r="E84" s="1">
        <v>354</v>
      </c>
      <c r="F84" s="1" t="s">
        <v>15</v>
      </c>
      <c r="G84" s="1" t="s">
        <v>15</v>
      </c>
      <c r="H84" s="1" t="s">
        <v>15</v>
      </c>
      <c r="I84" s="1">
        <v>0.8</v>
      </c>
      <c r="J84" s="1">
        <v>58.1</v>
      </c>
      <c r="K84" t="str">
        <f t="shared" si="7"/>
        <v>Так</v>
      </c>
      <c r="L84">
        <f t="shared" si="8"/>
        <v>364.3</v>
      </c>
      <c r="M84">
        <f>SUMPRODUCT(B84:D84,$AC$2:$AE$2)</f>
        <v>364.8</v>
      </c>
      <c r="N84">
        <f t="shared" si="9"/>
        <v>28</v>
      </c>
      <c r="O84">
        <v>77</v>
      </c>
      <c r="P84">
        <f t="shared" si="10"/>
        <v>364.8</v>
      </c>
      <c r="Q84" s="12" t="str">
        <f t="shared" si="11"/>
        <v>Низький</v>
      </c>
      <c r="R84" s="12">
        <f t="shared" si="12"/>
        <v>79</v>
      </c>
      <c r="S84" s="12" t="b">
        <f t="shared" si="13"/>
        <v>1</v>
      </c>
      <c r="T84" s="12">
        <v>72</v>
      </c>
    </row>
    <row r="85" spans="1:20" x14ac:dyDescent="0.3">
      <c r="A85" s="2" t="s">
        <v>94</v>
      </c>
      <c r="B85" s="2">
        <v>363</v>
      </c>
      <c r="C85" s="2">
        <v>344</v>
      </c>
      <c r="D85" s="2">
        <v>364</v>
      </c>
      <c r="E85" s="2">
        <v>388</v>
      </c>
      <c r="F85" s="2" t="s">
        <v>15</v>
      </c>
      <c r="G85" s="2" t="s">
        <v>15</v>
      </c>
      <c r="H85" s="2" t="s">
        <v>15</v>
      </c>
      <c r="I85" s="2">
        <v>0</v>
      </c>
      <c r="J85" s="2">
        <v>70.900000000000006</v>
      </c>
      <c r="K85" t="str">
        <f t="shared" si="7"/>
        <v>Так</v>
      </c>
      <c r="L85">
        <f t="shared" si="8"/>
        <v>357</v>
      </c>
      <c r="M85">
        <f>SUMPRODUCT(B85:D85,$AC$2:$AE$2)</f>
        <v>357.6</v>
      </c>
      <c r="N85">
        <f t="shared" si="9"/>
        <v>20</v>
      </c>
      <c r="O85">
        <v>80</v>
      </c>
      <c r="P85">
        <f t="shared" si="10"/>
        <v>357.6</v>
      </c>
      <c r="Q85" s="12" t="str">
        <f t="shared" si="11"/>
        <v>Низький</v>
      </c>
      <c r="R85" s="12">
        <f t="shared" si="12"/>
        <v>85</v>
      </c>
      <c r="S85" s="12" t="b">
        <f t="shared" si="13"/>
        <v>1</v>
      </c>
      <c r="T85" s="12">
        <v>74</v>
      </c>
    </row>
    <row r="86" spans="1:20" x14ac:dyDescent="0.3">
      <c r="A86" s="1" t="s">
        <v>95</v>
      </c>
      <c r="B86" s="1">
        <v>361</v>
      </c>
      <c r="C86" s="1">
        <v>346</v>
      </c>
      <c r="D86" s="1">
        <v>339</v>
      </c>
      <c r="E86" s="1">
        <v>379</v>
      </c>
      <c r="F86" s="1">
        <v>0</v>
      </c>
      <c r="G86" s="1">
        <v>-6</v>
      </c>
      <c r="H86" s="1">
        <v>0</v>
      </c>
      <c r="I86" s="1">
        <v>0</v>
      </c>
      <c r="J86" s="1">
        <v>69.3</v>
      </c>
      <c r="K86" t="str">
        <f t="shared" si="7"/>
        <v>Так</v>
      </c>
      <c r="L86">
        <f t="shared" si="8"/>
        <v>348.7</v>
      </c>
      <c r="M86">
        <f>SUMPRODUCT(B86:D86,$AC$2:$AE$2)</f>
        <v>349.9</v>
      </c>
      <c r="N86">
        <f t="shared" si="9"/>
        <v>22</v>
      </c>
      <c r="O86">
        <v>82</v>
      </c>
      <c r="P86">
        <f t="shared" si="10"/>
        <v>349.9</v>
      </c>
      <c r="Q86" s="12" t="str">
        <f t="shared" si="11"/>
        <v>Низький</v>
      </c>
      <c r="R86" s="12">
        <f t="shared" si="12"/>
        <v>87</v>
      </c>
      <c r="S86" s="12" t="b">
        <f t="shared" si="13"/>
        <v>1</v>
      </c>
      <c r="T86" s="12">
        <v>75</v>
      </c>
    </row>
    <row r="87" spans="1:20" x14ac:dyDescent="0.3">
      <c r="A87" s="2" t="s">
        <v>96</v>
      </c>
      <c r="B87" s="2">
        <v>359</v>
      </c>
      <c r="C87" s="2">
        <v>350</v>
      </c>
      <c r="D87" s="2">
        <v>354</v>
      </c>
      <c r="E87" s="2">
        <v>393</v>
      </c>
      <c r="F87" s="2">
        <v>-17</v>
      </c>
      <c r="G87" s="2">
        <v>-6</v>
      </c>
      <c r="H87" s="2">
        <v>-18</v>
      </c>
      <c r="I87" s="2">
        <v>0.1</v>
      </c>
      <c r="J87" s="2">
        <v>68.400000000000006</v>
      </c>
      <c r="K87" t="str">
        <f t="shared" si="7"/>
        <v>Так</v>
      </c>
      <c r="L87">
        <f t="shared" si="8"/>
        <v>354.3</v>
      </c>
      <c r="M87">
        <f>SUMPRODUCT(B87:D87,$AC$2:$AE$2)</f>
        <v>354.8</v>
      </c>
      <c r="N87">
        <f t="shared" si="9"/>
        <v>9</v>
      </c>
      <c r="O87">
        <v>81</v>
      </c>
      <c r="P87">
        <f t="shared" si="10"/>
        <v>354.8</v>
      </c>
      <c r="Q87" s="12" t="str">
        <f t="shared" si="11"/>
        <v>Низький</v>
      </c>
      <c r="R87" s="12">
        <f t="shared" si="12"/>
        <v>89</v>
      </c>
      <c r="S87" s="12" t="b">
        <f t="shared" si="13"/>
        <v>1</v>
      </c>
      <c r="T87" s="12">
        <v>76</v>
      </c>
    </row>
    <row r="88" spans="1:20" x14ac:dyDescent="0.3">
      <c r="A88" s="1" t="s">
        <v>97</v>
      </c>
      <c r="B88" s="1">
        <v>358</v>
      </c>
      <c r="C88" s="1">
        <v>321</v>
      </c>
      <c r="D88" s="1">
        <v>355</v>
      </c>
      <c r="E88" s="1">
        <v>374</v>
      </c>
      <c r="F88" s="1">
        <v>-7</v>
      </c>
      <c r="G88" s="1">
        <v>-18</v>
      </c>
      <c r="H88" s="1">
        <v>-10</v>
      </c>
      <c r="I88" s="1">
        <v>0.1</v>
      </c>
      <c r="J88" s="1">
        <v>73.2</v>
      </c>
      <c r="K88" t="str">
        <f t="shared" si="7"/>
        <v>Так</v>
      </c>
      <c r="L88">
        <f t="shared" si="8"/>
        <v>344.7</v>
      </c>
      <c r="M88">
        <f>SUMPRODUCT(B88:D88,$AC$2:$AE$2)</f>
        <v>346</v>
      </c>
      <c r="N88">
        <f t="shared" si="9"/>
        <v>37</v>
      </c>
      <c r="O88">
        <v>85</v>
      </c>
      <c r="P88">
        <f t="shared" si="10"/>
        <v>346</v>
      </c>
      <c r="Q88" s="12" t="str">
        <f t="shared" si="11"/>
        <v>Низький</v>
      </c>
      <c r="R88" s="12">
        <f t="shared" si="12"/>
        <v>90</v>
      </c>
      <c r="S88" s="12" t="b">
        <f t="shared" si="13"/>
        <v>1</v>
      </c>
      <c r="T88" s="12">
        <v>77</v>
      </c>
    </row>
    <row r="89" spans="1:20" x14ac:dyDescent="0.3">
      <c r="A89" s="2" t="s">
        <v>98</v>
      </c>
      <c r="B89" s="2">
        <v>357</v>
      </c>
      <c r="C89" s="2">
        <v>340</v>
      </c>
      <c r="D89" s="2">
        <v>350</v>
      </c>
      <c r="E89" s="2">
        <v>359</v>
      </c>
      <c r="F89" s="2">
        <v>0</v>
      </c>
      <c r="G89" s="2">
        <v>-2</v>
      </c>
      <c r="H89" s="2">
        <v>-5</v>
      </c>
      <c r="I89" s="2">
        <v>0</v>
      </c>
      <c r="J89" s="2">
        <v>73.8</v>
      </c>
      <c r="K89" t="str">
        <f t="shared" si="7"/>
        <v>Так</v>
      </c>
      <c r="L89">
        <f t="shared" si="8"/>
        <v>349</v>
      </c>
      <c r="M89">
        <f>SUMPRODUCT(B89:D89,$AC$2:$AE$2)</f>
        <v>349.8</v>
      </c>
      <c r="N89">
        <f t="shared" si="9"/>
        <v>17</v>
      </c>
      <c r="O89">
        <v>83</v>
      </c>
      <c r="P89">
        <f t="shared" si="10"/>
        <v>349.8</v>
      </c>
      <c r="Q89" s="12" t="str">
        <f t="shared" si="11"/>
        <v>Низький</v>
      </c>
      <c r="R89" s="12">
        <f t="shared" si="12"/>
        <v>91</v>
      </c>
      <c r="S89" s="12" t="b">
        <f t="shared" si="13"/>
        <v>1</v>
      </c>
      <c r="T89" s="12">
        <v>79</v>
      </c>
    </row>
    <row r="90" spans="1:20" x14ac:dyDescent="0.3">
      <c r="A90" s="1" t="s">
        <v>99</v>
      </c>
      <c r="B90" s="1">
        <v>355</v>
      </c>
      <c r="C90" s="1">
        <v>352</v>
      </c>
      <c r="D90" s="1">
        <v>334</v>
      </c>
      <c r="E90" s="1">
        <v>352</v>
      </c>
      <c r="F90" s="1">
        <v>-13</v>
      </c>
      <c r="G90" s="1">
        <v>-21</v>
      </c>
      <c r="H90" s="1">
        <v>-4</v>
      </c>
      <c r="I90" s="1">
        <v>0.1</v>
      </c>
      <c r="J90" s="1">
        <v>69.400000000000006</v>
      </c>
      <c r="K90" t="str">
        <f t="shared" si="7"/>
        <v>Так</v>
      </c>
      <c r="L90">
        <f t="shared" si="8"/>
        <v>347</v>
      </c>
      <c r="M90">
        <f>SUMPRODUCT(B90:D90,$AC$2:$AE$2)</f>
        <v>347.8</v>
      </c>
      <c r="N90">
        <f t="shared" si="9"/>
        <v>21</v>
      </c>
      <c r="O90">
        <v>84</v>
      </c>
      <c r="P90">
        <f t="shared" si="10"/>
        <v>347.8</v>
      </c>
      <c r="Q90" s="12" t="str">
        <f t="shared" si="11"/>
        <v>Низький</v>
      </c>
      <c r="R90" s="12">
        <f t="shared" si="12"/>
        <v>93</v>
      </c>
      <c r="S90" s="12" t="b">
        <f t="shared" si="13"/>
        <v>1</v>
      </c>
      <c r="T90" s="12">
        <v>81</v>
      </c>
    </row>
    <row r="91" spans="1:20" x14ac:dyDescent="0.3">
      <c r="A91" s="2" t="s">
        <v>100</v>
      </c>
      <c r="B91" s="2">
        <v>352</v>
      </c>
      <c r="C91" s="2">
        <v>312</v>
      </c>
      <c r="D91" s="2">
        <v>339</v>
      </c>
      <c r="E91" s="2" t="s">
        <v>15</v>
      </c>
      <c r="F91" s="2" t="s">
        <v>15</v>
      </c>
      <c r="G91" s="2" t="s">
        <v>15</v>
      </c>
      <c r="H91" s="2" t="s">
        <v>15</v>
      </c>
      <c r="I91" s="2">
        <v>0</v>
      </c>
      <c r="J91" s="2">
        <v>76.8</v>
      </c>
      <c r="K91" t="str">
        <f t="shared" si="7"/>
        <v>Ні</v>
      </c>
      <c r="L91">
        <f t="shared" si="8"/>
        <v>334.3</v>
      </c>
      <c r="M91">
        <f>SUMPRODUCT(B91:D91,$AC$2:$AE$2)</f>
        <v>336.1</v>
      </c>
      <c r="N91">
        <f t="shared" si="9"/>
        <v>40</v>
      </c>
      <c r="O91">
        <v>87</v>
      </c>
      <c r="P91">
        <f t="shared" si="10"/>
        <v>336.1</v>
      </c>
      <c r="Q91" s="12" t="str">
        <f t="shared" si="11"/>
        <v>Низький</v>
      </c>
      <c r="R91" s="12">
        <f t="shared" si="12"/>
        <v>96</v>
      </c>
      <c r="S91" s="12" t="b">
        <f t="shared" si="13"/>
        <v>1</v>
      </c>
      <c r="T91" s="12">
        <v>83</v>
      </c>
    </row>
    <row r="92" spans="1:20" x14ac:dyDescent="0.3">
      <c r="A92" s="1" t="s">
        <v>101</v>
      </c>
      <c r="B92" s="1">
        <v>351</v>
      </c>
      <c r="C92" s="1">
        <v>337</v>
      </c>
      <c r="D92" s="1">
        <v>334</v>
      </c>
      <c r="E92" s="1">
        <v>369</v>
      </c>
      <c r="F92" s="1">
        <v>-22</v>
      </c>
      <c r="G92" s="1">
        <v>-37</v>
      </c>
      <c r="H92" s="1">
        <v>-10</v>
      </c>
      <c r="I92" s="1">
        <v>0</v>
      </c>
      <c r="J92" s="1">
        <v>75.599999999999994</v>
      </c>
      <c r="K92" t="str">
        <f t="shared" si="7"/>
        <v>Так</v>
      </c>
      <c r="L92">
        <f t="shared" si="8"/>
        <v>340.7</v>
      </c>
      <c r="M92">
        <f>SUMPRODUCT(B92:D92,$AC$2:$AE$2)</f>
        <v>341.7</v>
      </c>
      <c r="N92">
        <f t="shared" si="9"/>
        <v>17</v>
      </c>
      <c r="O92">
        <v>86</v>
      </c>
      <c r="P92">
        <f t="shared" si="10"/>
        <v>341.7</v>
      </c>
      <c r="Q92" s="12" t="str">
        <f t="shared" si="11"/>
        <v>Низький</v>
      </c>
      <c r="R92" s="12">
        <f t="shared" si="12"/>
        <v>97</v>
      </c>
      <c r="S92" s="12" t="b">
        <f t="shared" si="13"/>
        <v>1</v>
      </c>
      <c r="T92" s="12">
        <v>84</v>
      </c>
    </row>
    <row r="93" spans="1:20" x14ac:dyDescent="0.3">
      <c r="A93" s="2" t="s">
        <v>102</v>
      </c>
      <c r="B93" s="2">
        <v>337</v>
      </c>
      <c r="C93" s="2">
        <v>325</v>
      </c>
      <c r="D93" s="2">
        <v>314</v>
      </c>
      <c r="E93" s="2" t="s">
        <v>15</v>
      </c>
      <c r="F93" s="2" t="s">
        <v>15</v>
      </c>
      <c r="G93" s="2" t="s">
        <v>15</v>
      </c>
      <c r="H93" s="2" t="s">
        <v>15</v>
      </c>
      <c r="I93" s="2">
        <v>0.2</v>
      </c>
      <c r="J93" s="2">
        <v>72.5</v>
      </c>
      <c r="K93" t="str">
        <f t="shared" si="7"/>
        <v>Ні</v>
      </c>
      <c r="L93">
        <f t="shared" si="8"/>
        <v>325.3</v>
      </c>
      <c r="M93">
        <f>SUMPRODUCT(B93:D93,$AC$2:$AE$2)</f>
        <v>326.5</v>
      </c>
      <c r="N93">
        <f t="shared" si="9"/>
        <v>23</v>
      </c>
      <c r="O93">
        <v>89</v>
      </c>
      <c r="P93">
        <f t="shared" si="10"/>
        <v>326.5</v>
      </c>
      <c r="Q93" s="12" t="str">
        <f t="shared" si="11"/>
        <v>Низький</v>
      </c>
      <c r="R93" s="12">
        <f t="shared" si="12"/>
        <v>111</v>
      </c>
      <c r="S93" s="12" t="b">
        <f t="shared" si="13"/>
        <v>1</v>
      </c>
      <c r="T93" s="12">
        <v>85</v>
      </c>
    </row>
    <row r="94" spans="1:20" x14ac:dyDescent="0.3">
      <c r="A94" s="1" t="s">
        <v>103</v>
      </c>
      <c r="B94" s="1">
        <v>335</v>
      </c>
      <c r="C94" s="1">
        <v>320</v>
      </c>
      <c r="D94" s="1">
        <v>326</v>
      </c>
      <c r="E94" s="1">
        <v>278</v>
      </c>
      <c r="F94" s="1" t="s">
        <v>15</v>
      </c>
      <c r="G94" s="1" t="s">
        <v>15</v>
      </c>
      <c r="H94" s="1" t="s">
        <v>15</v>
      </c>
      <c r="I94" s="1">
        <v>0</v>
      </c>
      <c r="J94" s="1">
        <v>82.1</v>
      </c>
      <c r="K94" t="str">
        <f t="shared" si="7"/>
        <v>Так</v>
      </c>
      <c r="L94">
        <f t="shared" si="8"/>
        <v>327</v>
      </c>
      <c r="M94">
        <f>SUMPRODUCT(B94:D94,$AC$2:$AE$2)</f>
        <v>327.8</v>
      </c>
      <c r="N94">
        <f t="shared" si="9"/>
        <v>15</v>
      </c>
      <c r="O94">
        <v>88</v>
      </c>
      <c r="P94">
        <f t="shared" si="10"/>
        <v>327.8</v>
      </c>
      <c r="Q94" s="12" t="str">
        <f t="shared" si="11"/>
        <v>Низький</v>
      </c>
      <c r="R94" s="12">
        <f t="shared" si="12"/>
        <v>113</v>
      </c>
      <c r="S94" s="12" t="b">
        <f t="shared" si="13"/>
        <v>1</v>
      </c>
      <c r="T94" s="12">
        <v>87</v>
      </c>
    </row>
    <row r="95" spans="1:20" x14ac:dyDescent="0.3">
      <c r="A95" s="2" t="s">
        <v>104</v>
      </c>
      <c r="B95" s="2">
        <v>334</v>
      </c>
      <c r="C95" s="2">
        <v>368</v>
      </c>
      <c r="D95" s="2">
        <v>382</v>
      </c>
      <c r="E95" s="2" t="s">
        <v>15</v>
      </c>
      <c r="F95" s="2" t="s">
        <v>15</v>
      </c>
      <c r="G95" s="2" t="s">
        <v>15</v>
      </c>
      <c r="H95" s="2" t="s">
        <v>15</v>
      </c>
      <c r="I95" s="2">
        <v>0</v>
      </c>
      <c r="J95" s="2">
        <v>67.2</v>
      </c>
      <c r="K95" t="str">
        <f t="shared" si="7"/>
        <v>Ні</v>
      </c>
      <c r="L95">
        <f t="shared" si="8"/>
        <v>361.3</v>
      </c>
      <c r="M95">
        <f>SUMPRODUCT(B95:D95,$AC$2:$AE$2)</f>
        <v>358.6</v>
      </c>
      <c r="N95">
        <f t="shared" si="9"/>
        <v>48</v>
      </c>
      <c r="O95">
        <v>79</v>
      </c>
      <c r="P95">
        <f t="shared" si="10"/>
        <v>358.6</v>
      </c>
      <c r="Q95" s="12" t="str">
        <f t="shared" si="11"/>
        <v>Низький</v>
      </c>
      <c r="R95" s="12">
        <f t="shared" si="12"/>
        <v>114</v>
      </c>
      <c r="S95" s="12" t="b">
        <f t="shared" si="13"/>
        <v>1</v>
      </c>
      <c r="T95" s="12">
        <v>88</v>
      </c>
    </row>
    <row r="96" spans="1:20" x14ac:dyDescent="0.3">
      <c r="A96" s="1" t="s">
        <v>105</v>
      </c>
      <c r="B96" s="1">
        <v>317</v>
      </c>
      <c r="C96" s="1">
        <v>301</v>
      </c>
      <c r="D96" s="1">
        <v>312</v>
      </c>
      <c r="E96" s="1" t="s">
        <v>15</v>
      </c>
      <c r="F96" s="1" t="s">
        <v>15</v>
      </c>
      <c r="G96" s="1" t="s">
        <v>15</v>
      </c>
      <c r="H96" s="1" t="s">
        <v>15</v>
      </c>
      <c r="I96" s="1">
        <v>0</v>
      </c>
      <c r="J96" s="1">
        <v>86.5</v>
      </c>
      <c r="K96" t="str">
        <f t="shared" si="7"/>
        <v>Ні</v>
      </c>
      <c r="L96">
        <f t="shared" si="8"/>
        <v>310</v>
      </c>
      <c r="M96">
        <f>SUMPRODUCT(B96:D96,$AC$2:$AE$2)</f>
        <v>310.70000000000005</v>
      </c>
      <c r="N96">
        <f t="shared" si="9"/>
        <v>16</v>
      </c>
      <c r="O96">
        <v>90</v>
      </c>
      <c r="P96">
        <f t="shared" si="10"/>
        <v>310.70000000000005</v>
      </c>
      <c r="Q96" s="12" t="str">
        <f t="shared" si="11"/>
        <v>Низький</v>
      </c>
      <c r="R96" s="12">
        <f t="shared" si="12"/>
        <v>131</v>
      </c>
      <c r="S96" s="12" t="b">
        <f t="shared" si="13"/>
        <v>1</v>
      </c>
      <c r="T96" s="12">
        <v>89</v>
      </c>
    </row>
  </sheetData>
  <mergeCells count="3">
    <mergeCell ref="B1:E1"/>
    <mergeCell ref="F1:H1"/>
    <mergeCell ref="I1:J1"/>
  </mergeCells>
  <phoneticPr fontId="3" type="noConversion"/>
  <conditionalFormatting sqref="A4:K96">
    <cfRule type="expression" dxfId="3" priority="3">
      <formula>$K4="Ні"</formula>
    </cfRule>
  </conditionalFormatting>
  <conditionalFormatting sqref="G6:G96">
    <cfRule type="cellIs" dxfId="2" priority="2" operator="lessThanOrEqual">
      <formula>-20</formula>
    </cfRule>
  </conditionalFormatting>
  <conditionalFormatting sqref="M6:M96">
    <cfRule type="expression" dxfId="1" priority="1">
      <formula>M6&gt;=$M$4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BFAE-3D46-4F5A-98E3-FB3718F39D37}">
  <dimension ref="A1:D8"/>
  <sheetViews>
    <sheetView workbookViewId="0">
      <selection activeCell="D14" sqref="D14"/>
    </sheetView>
  </sheetViews>
  <sheetFormatPr defaultRowHeight="14.4" x14ac:dyDescent="0.3"/>
  <cols>
    <col min="1" max="1" width="18.77734375" bestFit="1" customWidth="1"/>
    <col min="2" max="2" width="26.77734375" bestFit="1" customWidth="1"/>
    <col min="3" max="3" width="17" bestFit="1" customWidth="1"/>
    <col min="4" max="4" width="20.77734375" bestFit="1" customWidth="1"/>
    <col min="5" max="5" width="8.33203125" bestFit="1" customWidth="1"/>
    <col min="6" max="6" width="6.88671875" bestFit="1" customWidth="1"/>
    <col min="7" max="7" width="9.88671875" bestFit="1" customWidth="1"/>
    <col min="8" max="8" width="7.77734375" bestFit="1" customWidth="1"/>
    <col min="9" max="9" width="5.44140625" bestFit="1" customWidth="1"/>
    <col min="10" max="10" width="16.6640625" bestFit="1" customWidth="1"/>
    <col min="11" max="11" width="13.44140625" bestFit="1" customWidth="1"/>
    <col min="12" max="12" width="7.77734375" bestFit="1" customWidth="1"/>
    <col min="13" max="13" width="9.5546875" bestFit="1" customWidth="1"/>
    <col min="14" max="14" width="8.33203125" bestFit="1" customWidth="1"/>
    <col min="15" max="15" width="5.109375" bestFit="1" customWidth="1"/>
    <col min="16" max="16" width="13.109375" bestFit="1" customWidth="1"/>
    <col min="17" max="17" width="9" bestFit="1" customWidth="1"/>
    <col min="18" max="18" width="9.5546875" bestFit="1" customWidth="1"/>
    <col min="19" max="19" width="7" bestFit="1" customWidth="1"/>
    <col min="20" max="20" width="6.77734375" bestFit="1" customWidth="1"/>
    <col min="21" max="21" width="7.33203125" bestFit="1" customWidth="1"/>
    <col min="22" max="22" width="8.6640625" bestFit="1" customWidth="1"/>
    <col min="23" max="23" width="17.88671875" bestFit="1" customWidth="1"/>
    <col min="24" max="24" width="19.44140625" bestFit="1" customWidth="1"/>
    <col min="25" max="25" width="7.88671875" bestFit="1" customWidth="1"/>
    <col min="26" max="26" width="10.21875" bestFit="1" customWidth="1"/>
    <col min="27" max="28" width="7.109375" bestFit="1" customWidth="1"/>
    <col min="29" max="29" width="6.5546875" bestFit="1" customWidth="1"/>
    <col min="30" max="30" width="7.44140625" bestFit="1" customWidth="1"/>
    <col min="31" max="31" width="8.6640625" bestFit="1" customWidth="1"/>
    <col min="32" max="32" width="6.77734375" bestFit="1" customWidth="1"/>
    <col min="33" max="33" width="10.109375" bestFit="1" customWidth="1"/>
    <col min="34" max="34" width="16.88671875" bestFit="1" customWidth="1"/>
    <col min="35" max="35" width="8.109375" bestFit="1" customWidth="1"/>
    <col min="36" max="36" width="7.109375" bestFit="1" customWidth="1"/>
    <col min="37" max="37" width="9.21875" bestFit="1" customWidth="1"/>
    <col min="38" max="38" width="6.88671875" bestFit="1" customWidth="1"/>
    <col min="39" max="39" width="5.44140625" bestFit="1" customWidth="1"/>
    <col min="40" max="40" width="4.6640625" bestFit="1" customWidth="1"/>
    <col min="41" max="41" width="5.88671875" bestFit="1" customWidth="1"/>
    <col min="42" max="42" width="6.6640625" bestFit="1" customWidth="1"/>
    <col min="43" max="43" width="10.5546875" bestFit="1" customWidth="1"/>
    <col min="44" max="44" width="6.21875" bestFit="1" customWidth="1"/>
    <col min="45" max="45" width="5.88671875" bestFit="1" customWidth="1"/>
    <col min="46" max="46" width="7.21875" bestFit="1" customWidth="1"/>
    <col min="47" max="47" width="20.5546875" bestFit="1" customWidth="1"/>
    <col min="48" max="48" width="10.109375" bestFit="1" customWidth="1"/>
    <col min="49" max="49" width="6" bestFit="1" customWidth="1"/>
    <col min="50" max="50" width="8.33203125" bestFit="1" customWidth="1"/>
    <col min="51" max="51" width="8.77734375" bestFit="1" customWidth="1"/>
    <col min="52" max="52" width="11.5546875" bestFit="1" customWidth="1"/>
    <col min="53" max="53" width="13.44140625" bestFit="1" customWidth="1"/>
    <col min="54" max="54" width="8.44140625" bestFit="1" customWidth="1"/>
    <col min="55" max="55" width="5.88671875" bestFit="1" customWidth="1"/>
    <col min="56" max="56" width="9" bestFit="1" customWidth="1"/>
    <col min="57" max="57" width="7.109375" bestFit="1" customWidth="1"/>
    <col min="58" max="58" width="8.5546875" bestFit="1" customWidth="1"/>
    <col min="59" max="59" width="9" bestFit="1" customWidth="1"/>
    <col min="60" max="60" width="11.5546875" bestFit="1" customWidth="1"/>
    <col min="61" max="61" width="8.5546875" bestFit="1" customWidth="1"/>
    <col min="62" max="62" width="12.21875" bestFit="1" customWidth="1"/>
    <col min="63" max="63" width="12.88671875" bestFit="1" customWidth="1"/>
    <col min="64" max="64" width="15.88671875" bestFit="1" customWidth="1"/>
    <col min="65" max="65" width="8.5546875" bestFit="1" customWidth="1"/>
    <col min="66" max="66" width="12.77734375" bestFit="1" customWidth="1"/>
    <col min="67" max="67" width="18.77734375" bestFit="1" customWidth="1"/>
    <col min="69" max="69" width="4.88671875" bestFit="1" customWidth="1"/>
    <col min="70" max="70" width="10.109375" bestFit="1" customWidth="1"/>
    <col min="71" max="71" width="6.88671875" bestFit="1" customWidth="1"/>
    <col min="72" max="72" width="8.109375" bestFit="1" customWidth="1"/>
    <col min="73" max="73" width="5.6640625" bestFit="1" customWidth="1"/>
    <col min="74" max="74" width="8.44140625" bestFit="1" customWidth="1"/>
    <col min="75" max="75" width="7.77734375" bestFit="1" customWidth="1"/>
    <col min="76" max="76" width="11.5546875" bestFit="1" customWidth="1"/>
    <col min="77" max="77" width="6.21875" bestFit="1" customWidth="1"/>
    <col min="78" max="78" width="9.44140625" bestFit="1" customWidth="1"/>
    <col min="79" max="79" width="14.33203125" bestFit="1" customWidth="1"/>
    <col min="80" max="80" width="8.109375" bestFit="1" customWidth="1"/>
    <col min="81" max="81" width="5.6640625" bestFit="1" customWidth="1"/>
    <col min="82" max="82" width="7.6640625" bestFit="1" customWidth="1"/>
    <col min="83" max="83" width="10.6640625" bestFit="1" customWidth="1"/>
    <col min="84" max="84" width="8.21875" bestFit="1" customWidth="1"/>
    <col min="85" max="85" width="7.21875" bestFit="1" customWidth="1"/>
    <col min="86" max="86" width="24.44140625" bestFit="1" customWidth="1"/>
    <col min="87" max="87" width="19" bestFit="1" customWidth="1"/>
    <col min="88" max="88" width="14.77734375" bestFit="1" customWidth="1"/>
    <col min="89" max="89" width="13.33203125" bestFit="1" customWidth="1"/>
    <col min="90" max="90" width="8.21875" bestFit="1" customWidth="1"/>
    <col min="91" max="91" width="10.21875" bestFit="1" customWidth="1"/>
    <col min="92" max="92" width="8.77734375" bestFit="1" customWidth="1"/>
    <col min="93" max="93" width="7.21875" bestFit="1" customWidth="1"/>
    <col min="94" max="94" width="18.77734375" bestFit="1" customWidth="1"/>
  </cols>
  <sheetData>
    <row r="1" spans="1:4" x14ac:dyDescent="0.3">
      <c r="A1" s="19" t="s">
        <v>107</v>
      </c>
      <c r="B1" s="12" t="s">
        <v>132</v>
      </c>
    </row>
    <row r="3" spans="1:4" x14ac:dyDescent="0.3">
      <c r="A3" s="19" t="s">
        <v>121</v>
      </c>
      <c r="B3" s="12" t="s">
        <v>129</v>
      </c>
      <c r="C3" s="12" t="s">
        <v>130</v>
      </c>
      <c r="D3" s="12" t="s">
        <v>131</v>
      </c>
    </row>
    <row r="4" spans="1:4" x14ac:dyDescent="0.3">
      <c r="A4" s="20" t="s">
        <v>122</v>
      </c>
      <c r="B4" s="21">
        <v>15</v>
      </c>
      <c r="C4" s="21">
        <v>498.66666666666669</v>
      </c>
      <c r="D4" s="21">
        <v>10.646666666666667</v>
      </c>
    </row>
    <row r="5" spans="1:4" x14ac:dyDescent="0.3">
      <c r="A5" s="20" t="s">
        <v>123</v>
      </c>
      <c r="B5" s="21">
        <v>25</v>
      </c>
      <c r="C5" s="21">
        <v>453.52</v>
      </c>
      <c r="D5" s="21">
        <v>19.464000000000002</v>
      </c>
    </row>
    <row r="6" spans="1:4" x14ac:dyDescent="0.3">
      <c r="A6" s="20" t="s">
        <v>124</v>
      </c>
      <c r="B6" s="21">
        <v>21</v>
      </c>
      <c r="C6" s="21">
        <v>346.23809523809524</v>
      </c>
      <c r="D6" s="21">
        <v>67.076190476190462</v>
      </c>
    </row>
    <row r="7" spans="1:4" x14ac:dyDescent="0.3">
      <c r="A7" s="20" t="s">
        <v>125</v>
      </c>
      <c r="B7" s="21">
        <v>30</v>
      </c>
      <c r="C7" s="21">
        <v>403.58620689655174</v>
      </c>
      <c r="D7" s="21">
        <v>37.272413793103446</v>
      </c>
    </row>
    <row r="8" spans="1:4" x14ac:dyDescent="0.3">
      <c r="A8" s="20" t="s">
        <v>126</v>
      </c>
      <c r="B8" s="21">
        <v>91</v>
      </c>
      <c r="C8" s="21">
        <v>419.92222222222222</v>
      </c>
      <c r="D8" s="21">
        <v>34.842222222222226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"/>
  <sheetViews>
    <sheetView tabSelected="1" topLeftCell="A4" workbookViewId="0">
      <selection activeCell="D24" sqref="D24"/>
    </sheetView>
  </sheetViews>
  <sheetFormatPr defaultRowHeight="14.4" x14ac:dyDescent="0.3"/>
  <sheetData>
    <row r="1" spans="1:42" x14ac:dyDescent="0.3">
      <c r="A1" t="s">
        <v>52</v>
      </c>
      <c r="B1">
        <v>458</v>
      </c>
      <c r="C1">
        <v>433</v>
      </c>
      <c r="D1">
        <v>453</v>
      </c>
      <c r="E1">
        <v>476</v>
      </c>
      <c r="F1">
        <v>26</v>
      </c>
      <c r="G1">
        <v>15</v>
      </c>
      <c r="H1">
        <v>21</v>
      </c>
      <c r="I1">
        <v>10.3</v>
      </c>
      <c r="J1">
        <v>26.6</v>
      </c>
      <c r="K1" t="s">
        <v>112</v>
      </c>
      <c r="L1">
        <v>448</v>
      </c>
      <c r="M1">
        <v>449</v>
      </c>
      <c r="N1">
        <v>25</v>
      </c>
      <c r="O1">
        <v>38</v>
      </c>
      <c r="P1">
        <v>449</v>
      </c>
      <c r="Q1" t="s">
        <v>123</v>
      </c>
      <c r="R1">
        <v>10</v>
      </c>
      <c r="S1" t="b">
        <v>1</v>
      </c>
      <c r="T1">
        <v>9</v>
      </c>
      <c r="W1" t="str" cm="1">
        <f t="array" ref="W1:AP12">_xlfn._xlws.FILTER(Розрахунки!A6:T96,_xlfn.ANCHORARRAY(Розрахунки!T6)&lt;=11)</f>
        <v>United Arab Emirates</v>
      </c>
      <c r="X1">
        <v>458</v>
      </c>
      <c r="Y1">
        <v>433</v>
      </c>
      <c r="Z1">
        <v>453</v>
      </c>
      <c r="AA1">
        <v>476</v>
      </c>
      <c r="AB1">
        <v>26</v>
      </c>
      <c r="AC1">
        <v>15</v>
      </c>
      <c r="AD1">
        <v>21</v>
      </c>
      <c r="AE1">
        <v>10.3</v>
      </c>
      <c r="AF1">
        <v>26.6</v>
      </c>
      <c r="AG1" t="str">
        <v>Так</v>
      </c>
      <c r="AH1">
        <v>448</v>
      </c>
      <c r="AI1">
        <v>449</v>
      </c>
      <c r="AJ1">
        <v>25</v>
      </c>
      <c r="AK1">
        <v>38</v>
      </c>
      <c r="AL1">
        <v>449</v>
      </c>
      <c r="AM1" t="str">
        <v>Достатній</v>
      </c>
      <c r="AN1">
        <v>10</v>
      </c>
      <c r="AO1" t="b">
        <v>1</v>
      </c>
      <c r="AP1">
        <v>9</v>
      </c>
    </row>
    <row r="2" spans="1:42" x14ac:dyDescent="0.3">
      <c r="A2" t="s">
        <v>53</v>
      </c>
      <c r="B2">
        <v>457</v>
      </c>
      <c r="C2">
        <v>392</v>
      </c>
      <c r="D2">
        <v>443</v>
      </c>
      <c r="E2">
        <v>461</v>
      </c>
      <c r="F2" t="s">
        <v>15</v>
      </c>
      <c r="G2" t="s">
        <v>15</v>
      </c>
      <c r="H2" t="s">
        <v>15</v>
      </c>
      <c r="I2">
        <v>4.2</v>
      </c>
      <c r="J2">
        <v>26</v>
      </c>
      <c r="K2" t="s">
        <v>112</v>
      </c>
      <c r="L2">
        <v>430.7</v>
      </c>
      <c r="M2">
        <v>433.29999999999995</v>
      </c>
      <c r="N2">
        <v>65</v>
      </c>
      <c r="O2">
        <v>44</v>
      </c>
      <c r="P2">
        <v>433.29999999999995</v>
      </c>
      <c r="Q2" t="s">
        <v>123</v>
      </c>
      <c r="R2">
        <v>9</v>
      </c>
      <c r="S2" t="b">
        <v>1</v>
      </c>
      <c r="T2">
        <v>7</v>
      </c>
      <c r="W2" t="str">
        <v>Viet Nam</v>
      </c>
      <c r="X2">
        <v>457</v>
      </c>
      <c r="Y2">
        <v>392</v>
      </c>
      <c r="Z2">
        <v>443</v>
      </c>
      <c r="AA2">
        <v>461</v>
      </c>
      <c r="AB2" t="str">
        <v>m</v>
      </c>
      <c r="AC2" t="str">
        <v>m</v>
      </c>
      <c r="AD2" t="str">
        <v>m</v>
      </c>
      <c r="AE2">
        <v>4.2</v>
      </c>
      <c r="AF2">
        <v>26</v>
      </c>
      <c r="AG2" t="str">
        <v>Так</v>
      </c>
      <c r="AH2">
        <v>430.7</v>
      </c>
      <c r="AI2">
        <v>433.29999999999995</v>
      </c>
      <c r="AJ2">
        <v>65</v>
      </c>
      <c r="AK2">
        <v>44</v>
      </c>
      <c r="AL2">
        <v>433.29999999999995</v>
      </c>
      <c r="AM2" t="str">
        <v>Достатній</v>
      </c>
      <c r="AN2">
        <v>9</v>
      </c>
      <c r="AO2" t="b">
        <v>1</v>
      </c>
      <c r="AP2">
        <v>7</v>
      </c>
    </row>
    <row r="3" spans="1:42" x14ac:dyDescent="0.3">
      <c r="A3" t="s">
        <v>54</v>
      </c>
      <c r="B3">
        <v>453</v>
      </c>
      <c r="C3">
        <v>415</v>
      </c>
      <c r="D3">
        <v>439</v>
      </c>
      <c r="E3">
        <v>463</v>
      </c>
      <c r="F3">
        <v>-13</v>
      </c>
      <c r="G3">
        <v>-31</v>
      </c>
      <c r="H3">
        <v>-27</v>
      </c>
      <c r="I3">
        <v>8.3000000000000007</v>
      </c>
      <c r="J3">
        <v>29.4</v>
      </c>
      <c r="K3" t="s">
        <v>112</v>
      </c>
      <c r="L3">
        <v>435.7</v>
      </c>
      <c r="M3">
        <v>437.40000000000003</v>
      </c>
      <c r="N3">
        <v>38</v>
      </c>
      <c r="O3">
        <v>41</v>
      </c>
      <c r="P3">
        <v>437.40000000000003</v>
      </c>
      <c r="Q3" t="s">
        <v>123</v>
      </c>
      <c r="R3">
        <v>5</v>
      </c>
      <c r="S3" t="b">
        <v>1</v>
      </c>
      <c r="T3">
        <v>3</v>
      </c>
      <c r="W3" t="str">
        <v>Malta</v>
      </c>
      <c r="X3">
        <v>453</v>
      </c>
      <c r="Y3">
        <v>415</v>
      </c>
      <c r="Z3">
        <v>439</v>
      </c>
      <c r="AA3">
        <v>463</v>
      </c>
      <c r="AB3">
        <v>-13</v>
      </c>
      <c r="AC3">
        <v>-31</v>
      </c>
      <c r="AD3">
        <v>-27</v>
      </c>
      <c r="AE3">
        <v>8.3000000000000007</v>
      </c>
      <c r="AF3">
        <v>29.4</v>
      </c>
      <c r="AG3" t="str">
        <v>Так</v>
      </c>
      <c r="AH3">
        <v>435.7</v>
      </c>
      <c r="AI3">
        <v>437.40000000000003</v>
      </c>
      <c r="AJ3">
        <v>38</v>
      </c>
      <c r="AK3">
        <v>41</v>
      </c>
      <c r="AL3">
        <v>437.40000000000003</v>
      </c>
      <c r="AM3" t="str">
        <v>Достатній</v>
      </c>
      <c r="AN3">
        <v>5</v>
      </c>
      <c r="AO3" t="b">
        <v>1</v>
      </c>
      <c r="AP3">
        <v>3</v>
      </c>
    </row>
    <row r="4" spans="1:42" x14ac:dyDescent="0.3">
      <c r="A4" t="s">
        <v>55</v>
      </c>
      <c r="B4">
        <v>448</v>
      </c>
      <c r="C4">
        <v>418</v>
      </c>
      <c r="D4">
        <v>431</v>
      </c>
      <c r="E4">
        <v>478</v>
      </c>
      <c r="F4">
        <v>-1</v>
      </c>
      <c r="G4">
        <v>-8</v>
      </c>
      <c r="H4">
        <v>-9</v>
      </c>
      <c r="I4">
        <v>3.6</v>
      </c>
      <c r="J4">
        <v>29.3</v>
      </c>
      <c r="K4" t="s">
        <v>112</v>
      </c>
      <c r="L4">
        <v>432.3</v>
      </c>
      <c r="M4">
        <v>433.9</v>
      </c>
      <c r="N4">
        <v>30</v>
      </c>
      <c r="O4">
        <v>43</v>
      </c>
      <c r="P4">
        <v>433.9</v>
      </c>
      <c r="Q4" t="s">
        <v>125</v>
      </c>
      <c r="R4">
        <v>0</v>
      </c>
      <c r="S4" t="b">
        <v>1</v>
      </c>
      <c r="T4">
        <v>1</v>
      </c>
      <c r="W4" t="str">
        <v>Ukrainian regions (17 of 27)</v>
      </c>
      <c r="X4">
        <v>448</v>
      </c>
      <c r="Y4">
        <v>418</v>
      </c>
      <c r="Z4">
        <v>431</v>
      </c>
      <c r="AA4">
        <v>478</v>
      </c>
      <c r="AB4">
        <v>-1</v>
      </c>
      <c r="AC4">
        <v>-8</v>
      </c>
      <c r="AD4">
        <v>-9</v>
      </c>
      <c r="AE4">
        <v>3.6</v>
      </c>
      <c r="AF4">
        <v>29.3</v>
      </c>
      <c r="AG4" t="str">
        <v>Так</v>
      </c>
      <c r="AH4">
        <v>432.3</v>
      </c>
      <c r="AI4">
        <v>433.9</v>
      </c>
      <c r="AJ4">
        <v>30</v>
      </c>
      <c r="AK4">
        <v>43</v>
      </c>
      <c r="AL4">
        <v>433.9</v>
      </c>
      <c r="AM4" t="str">
        <v>Середній</v>
      </c>
      <c r="AN4">
        <v>0</v>
      </c>
      <c r="AO4" t="b">
        <v>1</v>
      </c>
      <c r="AP4">
        <v>1</v>
      </c>
    </row>
    <row r="5" spans="1:42" x14ac:dyDescent="0.3">
      <c r="A5" t="s">
        <v>56</v>
      </c>
      <c r="B5">
        <v>445</v>
      </c>
      <c r="C5">
        <v>423</v>
      </c>
      <c r="D5">
        <v>405</v>
      </c>
      <c r="E5">
        <v>462</v>
      </c>
      <c r="F5">
        <v>9</v>
      </c>
      <c r="G5">
        <v>-7</v>
      </c>
      <c r="H5">
        <v>-4</v>
      </c>
      <c r="I5">
        <v>2.8</v>
      </c>
      <c r="J5">
        <v>30.2</v>
      </c>
      <c r="K5" t="s">
        <v>112</v>
      </c>
      <c r="L5">
        <v>424.3</v>
      </c>
      <c r="M5">
        <v>426.4</v>
      </c>
      <c r="N5">
        <v>40</v>
      </c>
      <c r="O5">
        <v>47</v>
      </c>
      <c r="P5">
        <v>426.4</v>
      </c>
      <c r="Q5" t="s">
        <v>125</v>
      </c>
      <c r="R5">
        <v>3</v>
      </c>
      <c r="S5" t="b">
        <v>1</v>
      </c>
      <c r="T5">
        <v>2</v>
      </c>
      <c r="W5" t="str">
        <v>Uruguay</v>
      </c>
      <c r="X5">
        <v>445</v>
      </c>
      <c r="Y5">
        <v>423</v>
      </c>
      <c r="Z5">
        <v>405</v>
      </c>
      <c r="AA5">
        <v>462</v>
      </c>
      <c r="AB5">
        <v>9</v>
      </c>
      <c r="AC5">
        <v>-7</v>
      </c>
      <c r="AD5">
        <v>-4</v>
      </c>
      <c r="AE5">
        <v>2.8</v>
      </c>
      <c r="AF5">
        <v>30.2</v>
      </c>
      <c r="AG5" t="str">
        <v>Так</v>
      </c>
      <c r="AH5">
        <v>424.3</v>
      </c>
      <c r="AI5">
        <v>426.4</v>
      </c>
      <c r="AJ5">
        <v>40</v>
      </c>
      <c r="AK5">
        <v>47</v>
      </c>
      <c r="AL5">
        <v>426.4</v>
      </c>
      <c r="AM5" t="str">
        <v>Середній</v>
      </c>
      <c r="AN5">
        <v>3</v>
      </c>
      <c r="AO5" t="b">
        <v>1</v>
      </c>
      <c r="AP5">
        <v>2</v>
      </c>
    </row>
    <row r="6" spans="1:42" x14ac:dyDescent="0.3">
      <c r="A6" t="s">
        <v>57</v>
      </c>
      <c r="B6">
        <v>442</v>
      </c>
      <c r="C6">
        <v>436</v>
      </c>
      <c r="D6">
        <v>403</v>
      </c>
      <c r="E6">
        <v>466</v>
      </c>
      <c r="F6">
        <v>-1</v>
      </c>
      <c r="G6">
        <v>-12</v>
      </c>
      <c r="H6">
        <v>-9</v>
      </c>
      <c r="I6">
        <v>2.6</v>
      </c>
      <c r="J6">
        <v>28.8</v>
      </c>
      <c r="K6" t="s">
        <v>112</v>
      </c>
      <c r="L6">
        <v>427</v>
      </c>
      <c r="M6">
        <v>428.5</v>
      </c>
      <c r="N6">
        <v>39</v>
      </c>
      <c r="O6">
        <v>45</v>
      </c>
      <c r="P6">
        <v>428.5</v>
      </c>
      <c r="Q6" t="s">
        <v>125</v>
      </c>
      <c r="R6">
        <v>6</v>
      </c>
      <c r="S6" t="b">
        <v>1</v>
      </c>
      <c r="T6">
        <v>4</v>
      </c>
      <c r="W6" t="str">
        <v>Chile</v>
      </c>
      <c r="X6">
        <v>442</v>
      </c>
      <c r="Y6">
        <v>436</v>
      </c>
      <c r="Z6">
        <v>403</v>
      </c>
      <c r="AA6">
        <v>466</v>
      </c>
      <c r="AB6">
        <v>-1</v>
      </c>
      <c r="AC6">
        <v>-12</v>
      </c>
      <c r="AD6">
        <v>-9</v>
      </c>
      <c r="AE6">
        <v>2.6</v>
      </c>
      <c r="AF6">
        <v>28.8</v>
      </c>
      <c r="AG6" t="str">
        <v>Так</v>
      </c>
      <c r="AH6">
        <v>427</v>
      </c>
      <c r="AI6">
        <v>428.5</v>
      </c>
      <c r="AJ6">
        <v>39</v>
      </c>
      <c r="AK6">
        <v>45</v>
      </c>
      <c r="AL6">
        <v>428.5</v>
      </c>
      <c r="AM6" t="str">
        <v>Середній</v>
      </c>
      <c r="AN6">
        <v>6</v>
      </c>
      <c r="AO6" t="b">
        <v>1</v>
      </c>
      <c r="AP6">
        <v>4</v>
      </c>
    </row>
    <row r="7" spans="1:42" x14ac:dyDescent="0.3">
      <c r="A7" t="s">
        <v>58</v>
      </c>
      <c r="B7">
        <v>442</v>
      </c>
      <c r="C7">
        <v>436</v>
      </c>
      <c r="D7">
        <v>433</v>
      </c>
      <c r="E7">
        <v>444</v>
      </c>
      <c r="F7">
        <v>-23</v>
      </c>
      <c r="G7">
        <v>-38</v>
      </c>
      <c r="H7">
        <v>-25</v>
      </c>
      <c r="I7">
        <v>8.8000000000000007</v>
      </c>
      <c r="J7">
        <v>29</v>
      </c>
      <c r="K7" t="s">
        <v>112</v>
      </c>
      <c r="L7">
        <v>437</v>
      </c>
      <c r="M7">
        <v>437.5</v>
      </c>
      <c r="N7">
        <v>9</v>
      </c>
      <c r="O7">
        <v>40</v>
      </c>
      <c r="P7">
        <v>437.5</v>
      </c>
      <c r="Q7" t="s">
        <v>125</v>
      </c>
      <c r="R7">
        <v>6</v>
      </c>
      <c r="S7" t="b">
        <v>1</v>
      </c>
      <c r="T7">
        <v>4</v>
      </c>
      <c r="W7" t="str">
        <v>Israel</v>
      </c>
      <c r="X7">
        <v>442</v>
      </c>
      <c r="Y7">
        <v>436</v>
      </c>
      <c r="Z7">
        <v>433</v>
      </c>
      <c r="AA7">
        <v>444</v>
      </c>
      <c r="AB7">
        <v>-23</v>
      </c>
      <c r="AC7">
        <v>-38</v>
      </c>
      <c r="AD7">
        <v>-25</v>
      </c>
      <c r="AE7">
        <v>8.8000000000000007</v>
      </c>
      <c r="AF7">
        <v>29</v>
      </c>
      <c r="AG7" t="str">
        <v>Так</v>
      </c>
      <c r="AH7">
        <v>437</v>
      </c>
      <c r="AI7">
        <v>437.5</v>
      </c>
      <c r="AJ7">
        <v>9</v>
      </c>
      <c r="AK7">
        <v>40</v>
      </c>
      <c r="AL7">
        <v>437.5</v>
      </c>
      <c r="AM7" t="str">
        <v>Середній</v>
      </c>
      <c r="AN7">
        <v>6</v>
      </c>
      <c r="AO7" t="b">
        <v>1</v>
      </c>
      <c r="AP7">
        <v>4</v>
      </c>
    </row>
    <row r="8" spans="1:42" x14ac:dyDescent="0.3">
      <c r="A8" t="s">
        <v>59</v>
      </c>
      <c r="B8">
        <v>441</v>
      </c>
      <c r="C8">
        <v>422</v>
      </c>
      <c r="D8">
        <v>450</v>
      </c>
      <c r="E8">
        <v>490</v>
      </c>
      <c r="F8">
        <v>-6</v>
      </c>
      <c r="G8">
        <v>-14</v>
      </c>
      <c r="H8">
        <v>-9</v>
      </c>
      <c r="I8">
        <v>5.9</v>
      </c>
      <c r="J8">
        <v>27.6</v>
      </c>
      <c r="K8" t="s">
        <v>112</v>
      </c>
      <c r="L8">
        <v>437.7</v>
      </c>
      <c r="M8">
        <v>438</v>
      </c>
      <c r="N8">
        <v>28</v>
      </c>
      <c r="O8">
        <v>39</v>
      </c>
      <c r="P8">
        <v>438</v>
      </c>
      <c r="Q8" t="s">
        <v>125</v>
      </c>
      <c r="R8">
        <v>7</v>
      </c>
      <c r="S8" t="b">
        <v>1</v>
      </c>
      <c r="T8">
        <v>6</v>
      </c>
      <c r="W8" t="str">
        <v>Iceland</v>
      </c>
      <c r="X8">
        <v>441</v>
      </c>
      <c r="Y8">
        <v>422</v>
      </c>
      <c r="Z8">
        <v>450</v>
      </c>
      <c r="AA8">
        <v>490</v>
      </c>
      <c r="AB8">
        <v>-6</v>
      </c>
      <c r="AC8">
        <v>-14</v>
      </c>
      <c r="AD8">
        <v>-9</v>
      </c>
      <c r="AE8">
        <v>5.9</v>
      </c>
      <c r="AF8">
        <v>27.6</v>
      </c>
      <c r="AG8" t="str">
        <v>Так</v>
      </c>
      <c r="AH8">
        <v>437.7</v>
      </c>
      <c r="AI8">
        <v>438</v>
      </c>
      <c r="AJ8">
        <v>28</v>
      </c>
      <c r="AK8">
        <v>39</v>
      </c>
      <c r="AL8">
        <v>438</v>
      </c>
      <c r="AM8" t="str">
        <v>Середній</v>
      </c>
      <c r="AN8">
        <v>7</v>
      </c>
      <c r="AO8" t="b">
        <v>1</v>
      </c>
      <c r="AP8">
        <v>6</v>
      </c>
    </row>
    <row r="9" spans="1:42" x14ac:dyDescent="0.3">
      <c r="A9" t="s">
        <v>60</v>
      </c>
      <c r="B9">
        <v>439</v>
      </c>
      <c r="C9">
        <v>426</v>
      </c>
      <c r="D9">
        <v>435</v>
      </c>
      <c r="E9">
        <v>496</v>
      </c>
      <c r="F9">
        <v>-6</v>
      </c>
      <c r="G9">
        <v>-4</v>
      </c>
      <c r="H9">
        <v>-7</v>
      </c>
      <c r="I9">
        <v>3.4</v>
      </c>
      <c r="J9">
        <v>33</v>
      </c>
      <c r="K9" t="s">
        <v>112</v>
      </c>
      <c r="L9">
        <v>433.3</v>
      </c>
      <c r="M9">
        <v>433.90000000000003</v>
      </c>
      <c r="N9">
        <v>13</v>
      </c>
      <c r="O9">
        <v>42</v>
      </c>
      <c r="P9">
        <v>433.90000000000003</v>
      </c>
      <c r="Q9" t="s">
        <v>125</v>
      </c>
      <c r="R9">
        <v>9</v>
      </c>
      <c r="S9" t="b">
        <v>1</v>
      </c>
      <c r="T9">
        <v>7</v>
      </c>
      <c r="W9" t="str">
        <v>Brunei Darussalam</v>
      </c>
      <c r="X9">
        <v>439</v>
      </c>
      <c r="Y9">
        <v>426</v>
      </c>
      <c r="Z9">
        <v>435</v>
      </c>
      <c r="AA9">
        <v>496</v>
      </c>
      <c r="AB9">
        <v>-6</v>
      </c>
      <c r="AC9">
        <v>-4</v>
      </c>
      <c r="AD9">
        <v>-7</v>
      </c>
      <c r="AE9">
        <v>3.4</v>
      </c>
      <c r="AF9">
        <v>33</v>
      </c>
      <c r="AG9" t="str">
        <v>Так</v>
      </c>
      <c r="AH9">
        <v>433.3</v>
      </c>
      <c r="AI9">
        <v>433.90000000000003</v>
      </c>
      <c r="AJ9">
        <v>13</v>
      </c>
      <c r="AK9">
        <v>42</v>
      </c>
      <c r="AL9">
        <v>433.90000000000003</v>
      </c>
      <c r="AM9" t="str">
        <v>Середній</v>
      </c>
      <c r="AN9">
        <v>9</v>
      </c>
      <c r="AO9" t="b">
        <v>1</v>
      </c>
      <c r="AP9">
        <v>7</v>
      </c>
    </row>
    <row r="10" spans="1:42" x14ac:dyDescent="0.3">
      <c r="A10" t="s">
        <v>61</v>
      </c>
      <c r="B10">
        <v>438</v>
      </c>
      <c r="C10">
        <v>405</v>
      </c>
      <c r="D10">
        <v>407</v>
      </c>
      <c r="E10" t="s">
        <v>15</v>
      </c>
      <c r="F10" t="s">
        <v>15</v>
      </c>
      <c r="G10" t="s">
        <v>15</v>
      </c>
      <c r="H10" t="s">
        <v>15</v>
      </c>
      <c r="I10">
        <v>3</v>
      </c>
      <c r="J10">
        <v>35.1</v>
      </c>
      <c r="K10" t="s">
        <v>113</v>
      </c>
      <c r="L10">
        <v>416.7</v>
      </c>
      <c r="M10">
        <v>418.80000000000007</v>
      </c>
      <c r="N10">
        <v>33</v>
      </c>
      <c r="O10">
        <v>53</v>
      </c>
      <c r="P10">
        <v>418.80000000000007</v>
      </c>
      <c r="Q10" t="s">
        <v>125</v>
      </c>
      <c r="R10">
        <v>10</v>
      </c>
      <c r="S10" t="b">
        <v>1</v>
      </c>
      <c r="T10">
        <v>9</v>
      </c>
      <c r="W10" t="str">
        <v>Mauritius</v>
      </c>
      <c r="X10">
        <v>438</v>
      </c>
      <c r="Y10">
        <v>405</v>
      </c>
      <c r="Z10">
        <v>407</v>
      </c>
      <c r="AA10" t="str">
        <v>m</v>
      </c>
      <c r="AB10" t="str">
        <v>m</v>
      </c>
      <c r="AC10" t="str">
        <v>m</v>
      </c>
      <c r="AD10" t="str">
        <v>m</v>
      </c>
      <c r="AE10">
        <v>3</v>
      </c>
      <c r="AF10">
        <v>35.1</v>
      </c>
      <c r="AG10" t="str">
        <v>Ні</v>
      </c>
      <c r="AH10">
        <v>416.7</v>
      </c>
      <c r="AI10">
        <v>418.80000000000007</v>
      </c>
      <c r="AJ10">
        <v>33</v>
      </c>
      <c r="AK10">
        <v>53</v>
      </c>
      <c r="AL10">
        <v>418.80000000000007</v>
      </c>
      <c r="AM10" t="str">
        <v>Середній</v>
      </c>
      <c r="AN10">
        <v>10</v>
      </c>
      <c r="AO10" t="b">
        <v>1</v>
      </c>
      <c r="AP10">
        <v>9</v>
      </c>
    </row>
    <row r="11" spans="1:42" x14ac:dyDescent="0.3">
      <c r="A11" t="s">
        <v>63</v>
      </c>
      <c r="B11">
        <v>435</v>
      </c>
      <c r="C11">
        <v>418</v>
      </c>
      <c r="D11">
        <v>411</v>
      </c>
      <c r="E11">
        <v>423</v>
      </c>
      <c r="F11">
        <v>32</v>
      </c>
      <c r="G11">
        <v>13</v>
      </c>
      <c r="H11">
        <v>5</v>
      </c>
      <c r="I11">
        <v>1.8</v>
      </c>
      <c r="J11">
        <v>33</v>
      </c>
      <c r="K11" t="s">
        <v>112</v>
      </c>
      <c r="L11">
        <v>421.3</v>
      </c>
      <c r="M11">
        <v>422.7</v>
      </c>
      <c r="N11">
        <v>24</v>
      </c>
      <c r="O11">
        <v>50</v>
      </c>
      <c r="P11">
        <v>422.7</v>
      </c>
      <c r="Q11" t="s">
        <v>125</v>
      </c>
      <c r="R11">
        <v>13</v>
      </c>
      <c r="S11" t="b">
        <v>1</v>
      </c>
      <c r="T11">
        <v>11</v>
      </c>
      <c r="W11" t="str">
        <v>Montenegro</v>
      </c>
      <c r="X11">
        <v>435</v>
      </c>
      <c r="Y11">
        <v>418</v>
      </c>
      <c r="Z11">
        <v>411</v>
      </c>
      <c r="AA11">
        <v>423</v>
      </c>
      <c r="AB11">
        <v>32</v>
      </c>
      <c r="AC11">
        <v>13</v>
      </c>
      <c r="AD11">
        <v>5</v>
      </c>
      <c r="AE11">
        <v>1.8</v>
      </c>
      <c r="AF11">
        <v>33</v>
      </c>
      <c r="AG11" t="str">
        <v>Так</v>
      </c>
      <c r="AH11">
        <v>421.3</v>
      </c>
      <c r="AI11">
        <v>422.7</v>
      </c>
      <c r="AJ11">
        <v>24</v>
      </c>
      <c r="AK11">
        <v>50</v>
      </c>
      <c r="AL11">
        <v>422.7</v>
      </c>
      <c r="AM11" t="str">
        <v>Середній</v>
      </c>
      <c r="AN11">
        <v>13</v>
      </c>
      <c r="AO11" t="b">
        <v>1</v>
      </c>
      <c r="AP11">
        <v>11</v>
      </c>
    </row>
    <row r="12" spans="1:42" x14ac:dyDescent="0.3">
      <c r="A12" t="s">
        <v>64</v>
      </c>
      <c r="B12">
        <v>435</v>
      </c>
      <c r="C12">
        <v>408</v>
      </c>
      <c r="D12">
        <v>433</v>
      </c>
      <c r="E12">
        <v>437</v>
      </c>
      <c r="F12" t="s">
        <v>15</v>
      </c>
      <c r="G12" t="s">
        <v>15</v>
      </c>
      <c r="H12" t="s">
        <v>15</v>
      </c>
      <c r="I12">
        <v>1.9</v>
      </c>
      <c r="J12">
        <v>27.8</v>
      </c>
      <c r="K12" t="s">
        <v>112</v>
      </c>
      <c r="L12">
        <v>425.3</v>
      </c>
      <c r="M12">
        <v>426.29999999999995</v>
      </c>
      <c r="N12">
        <v>27</v>
      </c>
      <c r="O12">
        <v>48</v>
      </c>
      <c r="P12">
        <v>426.29999999999995</v>
      </c>
      <c r="Q12" t="s">
        <v>125</v>
      </c>
      <c r="R12">
        <v>13</v>
      </c>
      <c r="S12" t="b">
        <v>1</v>
      </c>
      <c r="T12">
        <v>11</v>
      </c>
      <c r="W12" t="str">
        <v>Albania*</v>
      </c>
      <c r="X12">
        <v>435</v>
      </c>
      <c r="Y12">
        <v>408</v>
      </c>
      <c r="Z12">
        <v>433</v>
      </c>
      <c r="AA12">
        <v>437</v>
      </c>
      <c r="AB12" t="str">
        <v>m</v>
      </c>
      <c r="AC12" t="str">
        <v>m</v>
      </c>
      <c r="AD12" t="str">
        <v>m</v>
      </c>
      <c r="AE12">
        <v>1.9</v>
      </c>
      <c r="AF12">
        <v>27.8</v>
      </c>
      <c r="AG12" t="str">
        <v>Так</v>
      </c>
      <c r="AH12">
        <v>425.3</v>
      </c>
      <c r="AI12">
        <v>426.29999999999995</v>
      </c>
      <c r="AJ12">
        <v>27</v>
      </c>
      <c r="AK12">
        <v>48</v>
      </c>
      <c r="AL12">
        <v>426.29999999999995</v>
      </c>
      <c r="AM12" t="str">
        <v>Середній</v>
      </c>
      <c r="AN12">
        <v>13</v>
      </c>
      <c r="AO12" t="b">
        <v>1</v>
      </c>
      <c r="AP12">
        <v>11</v>
      </c>
    </row>
    <row r="13" spans="1:42" x14ac:dyDescent="0.3">
      <c r="A13" s="5"/>
      <c r="B13" s="2" t="s">
        <v>3</v>
      </c>
      <c r="C13" s="2" t="s">
        <v>4</v>
      </c>
      <c r="D13" s="2" t="s">
        <v>5</v>
      </c>
      <c r="E13" s="2" t="s">
        <v>6</v>
      </c>
      <c r="X13" s="18">
        <f>SUM(X1:X12)</f>
        <v>5333</v>
      </c>
    </row>
    <row r="14" spans="1:42" x14ac:dyDescent="0.3">
      <c r="A14" s="5" t="s">
        <v>55</v>
      </c>
      <c r="B14" s="5">
        <v>448</v>
      </c>
      <c r="C14" s="5">
        <v>418</v>
      </c>
      <c r="D14" s="5">
        <v>431</v>
      </c>
      <c r="E14" s="5">
        <v>478</v>
      </c>
      <c r="G14" t="str">
        <f>"Порівняння результатів України з "&amp;A15</f>
        <v>Порівняння результатів України з Mauritius</v>
      </c>
      <c r="X14" s="18">
        <f>X13-X11</f>
        <v>4898</v>
      </c>
    </row>
    <row r="15" spans="1:42" x14ac:dyDescent="0.3">
      <c r="A15" s="5" t="s">
        <v>61</v>
      </c>
      <c r="B15" s="5" cm="1">
        <f t="array" ref="B15:E15">_xlfn.XLOOKUP(A15,A1:A12,B1:E12,0,0)</f>
        <v>438</v>
      </c>
      <c r="C15" s="5">
        <v>405</v>
      </c>
      <c r="D15" s="5">
        <v>407</v>
      </c>
      <c r="E15" s="5" t="str">
        <v>m</v>
      </c>
      <c r="X15" s="18">
        <f>X14-X12</f>
        <v>4463</v>
      </c>
    </row>
  </sheetData>
  <conditionalFormatting sqref="B13:E13">
    <cfRule type="expression" dxfId="0" priority="1">
      <formula>$K13="Ні"</formula>
    </cfRule>
  </conditionalFormatting>
  <dataValidations count="1">
    <dataValidation type="list" allowBlank="1" showInputMessage="1" showErrorMessage="1" sqref="A15" xr:uid="{89E6C103-F1D6-4EA6-8D55-B7623E45FEFD}">
      <formula1>$A$1:$A$12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0CB521-F0FB-457A-B8C6-BBA4D215EF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Дані</vt:lpstr>
      <vt:lpstr>Розрахунки</vt:lpstr>
      <vt:lpstr>Слайсер</vt:lpstr>
      <vt:lpstr>Діаграма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Hotaro</cp:lastModifiedBy>
  <dcterms:created xsi:type="dcterms:W3CDTF">2015-06-05T18:19:34Z</dcterms:created>
  <dcterms:modified xsi:type="dcterms:W3CDTF">2026-10-04T14:04:29Z</dcterms:modified>
</cp:coreProperties>
</file>